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60" windowWidth="15120" windowHeight="7155"/>
  </bookViews>
  <sheets>
    <sheet name="6 мес.2022" sheetId="8" r:id="rId1"/>
  </sheets>
  <definedNames>
    <definedName name="_xlnm.Print_Area" localSheetId="0">'6 мес.2022'!$A$1:$O$494</definedName>
  </definedNames>
  <calcPr calcId="145621"/>
</workbook>
</file>

<file path=xl/calcChain.xml><?xml version="1.0" encoding="utf-8"?>
<calcChain xmlns="http://schemas.openxmlformats.org/spreadsheetml/2006/main">
  <c r="O54" i="8" l="1"/>
  <c r="O52" i="8"/>
  <c r="D16" i="8"/>
  <c r="O395" i="8"/>
  <c r="N395" i="8"/>
  <c r="M395" i="8"/>
  <c r="L395" i="8"/>
  <c r="K395" i="8"/>
  <c r="J395" i="8"/>
  <c r="I395" i="8"/>
  <c r="H395" i="8"/>
  <c r="G395" i="8"/>
  <c r="F395" i="8"/>
  <c r="E395" i="8"/>
  <c r="O394" i="8"/>
  <c r="N394" i="8"/>
  <c r="M394" i="8"/>
  <c r="L394" i="8"/>
  <c r="K394" i="8"/>
  <c r="J394" i="8"/>
  <c r="I394" i="8"/>
  <c r="H394" i="8"/>
  <c r="G394" i="8"/>
  <c r="F394" i="8"/>
  <c r="E394" i="8"/>
  <c r="D395" i="8"/>
  <c r="D394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O390" i="8"/>
  <c r="N390" i="8"/>
  <c r="E347" i="8" l="1"/>
  <c r="N343" i="8"/>
  <c r="L343" i="8"/>
  <c r="E343" i="8"/>
  <c r="D343" i="8"/>
  <c r="D340" i="8"/>
  <c r="L340" i="8" s="1"/>
  <c r="L339" i="8"/>
  <c r="L338" i="8"/>
  <c r="D337" i="8"/>
  <c r="L337" i="8" s="1"/>
  <c r="L334" i="8"/>
  <c r="E333" i="8"/>
  <c r="D333" i="8"/>
  <c r="L333" i="8" s="1"/>
  <c r="L335" i="8" s="1"/>
  <c r="O481" i="8" l="1"/>
  <c r="O479" i="8"/>
  <c r="J474" i="8"/>
  <c r="D474" i="8"/>
  <c r="E474" i="8"/>
  <c r="I474" i="8"/>
  <c r="M209" i="8"/>
  <c r="L209" i="8"/>
  <c r="K209" i="8"/>
  <c r="J209" i="8"/>
  <c r="I209" i="8"/>
  <c r="H209" i="8"/>
  <c r="G209" i="8"/>
  <c r="F209" i="8"/>
  <c r="E209" i="8"/>
  <c r="D209" i="8"/>
  <c r="M207" i="8"/>
  <c r="L207" i="8"/>
  <c r="K207" i="8"/>
  <c r="J207" i="8"/>
  <c r="I207" i="8"/>
  <c r="H207" i="8"/>
  <c r="G207" i="8"/>
  <c r="F207" i="8"/>
  <c r="E207" i="8"/>
  <c r="D207" i="8"/>
  <c r="O176" i="8"/>
  <c r="N176" i="8"/>
  <c r="M143" i="8" l="1"/>
  <c r="L143" i="8"/>
  <c r="K143" i="8"/>
  <c r="J143" i="8"/>
  <c r="I143" i="8"/>
  <c r="H143" i="8"/>
  <c r="G143" i="8"/>
  <c r="F143" i="8"/>
  <c r="E143" i="8"/>
  <c r="D143" i="8"/>
  <c r="O108" i="8" l="1"/>
  <c r="N108" i="8"/>
  <c r="M264" i="8" l="1"/>
  <c r="L264" i="8"/>
  <c r="K264" i="8"/>
  <c r="J264" i="8"/>
  <c r="I264" i="8"/>
  <c r="H264" i="8"/>
  <c r="G264" i="8"/>
  <c r="F264" i="8"/>
  <c r="E264" i="8"/>
  <c r="D264" i="8"/>
  <c r="M262" i="8"/>
  <c r="L262" i="8"/>
  <c r="K262" i="8"/>
  <c r="J262" i="8"/>
  <c r="I262" i="8"/>
  <c r="H262" i="8"/>
  <c r="G262" i="8"/>
  <c r="F262" i="8"/>
  <c r="E262" i="8"/>
  <c r="D262" i="8"/>
  <c r="O259" i="8"/>
  <c r="N259" i="8"/>
  <c r="O253" i="8"/>
  <c r="N253" i="8"/>
  <c r="O247" i="8"/>
  <c r="N247" i="8"/>
  <c r="M303" i="8" l="1"/>
  <c r="L303" i="8"/>
  <c r="K303" i="8"/>
  <c r="J303" i="8"/>
  <c r="I303" i="8"/>
  <c r="H303" i="8"/>
  <c r="G303" i="8"/>
  <c r="F303" i="8"/>
  <c r="E303" i="8"/>
  <c r="D303" i="8"/>
  <c r="O301" i="8"/>
  <c r="N301" i="8"/>
  <c r="D219" i="8" l="1"/>
  <c r="N398" i="8" l="1"/>
  <c r="O345" i="8" l="1"/>
  <c r="N342" i="8"/>
  <c r="N341" i="8"/>
  <c r="M402" i="8"/>
  <c r="K402" i="8"/>
  <c r="I402" i="8"/>
  <c r="H402" i="8"/>
  <c r="G402" i="8"/>
  <c r="F402" i="8"/>
  <c r="D402" i="8"/>
  <c r="M400" i="8"/>
  <c r="K400" i="8"/>
  <c r="I400" i="8"/>
  <c r="H400" i="8"/>
  <c r="G400" i="8"/>
  <c r="F400" i="8"/>
  <c r="D400" i="8"/>
  <c r="L402" i="8"/>
  <c r="E342" i="8" l="1"/>
  <c r="E341" i="8"/>
  <c r="N340" i="8"/>
  <c r="E340" i="8"/>
  <c r="J400" i="8"/>
  <c r="E337" i="8"/>
  <c r="E339" i="8"/>
  <c r="J402" i="8"/>
  <c r="E338" i="8"/>
  <c r="E400" i="8"/>
  <c r="J335" i="8"/>
  <c r="E402" i="8" l="1"/>
  <c r="L400" i="8"/>
  <c r="N487" i="8"/>
  <c r="N477" i="8"/>
  <c r="J487" i="8"/>
  <c r="I487" i="8"/>
  <c r="H487" i="8"/>
  <c r="G487" i="8"/>
  <c r="F487" i="8"/>
  <c r="E487" i="8"/>
  <c r="D487" i="8"/>
  <c r="M486" i="8"/>
  <c r="L486" i="8"/>
  <c r="K486" i="8"/>
  <c r="J486" i="8"/>
  <c r="I486" i="8"/>
  <c r="H486" i="8"/>
  <c r="G486" i="8"/>
  <c r="F486" i="8"/>
  <c r="E486" i="8"/>
  <c r="D486" i="8"/>
  <c r="M484" i="8"/>
  <c r="L484" i="8"/>
  <c r="K484" i="8"/>
  <c r="J484" i="8"/>
  <c r="G484" i="8"/>
  <c r="F484" i="8"/>
  <c r="O483" i="8"/>
  <c r="N483" i="8"/>
  <c r="N481" i="8"/>
  <c r="N479" i="8"/>
  <c r="I484" i="8"/>
  <c r="H484" i="8"/>
  <c r="E484" i="8"/>
  <c r="D484" i="8"/>
  <c r="H471" i="8"/>
  <c r="E471" i="8"/>
  <c r="D471" i="8"/>
  <c r="H469" i="8"/>
  <c r="J469" i="8"/>
  <c r="E469" i="8"/>
  <c r="D469" i="8"/>
  <c r="N466" i="8"/>
  <c r="N468" i="8"/>
  <c r="O468" i="8"/>
  <c r="M458" i="8" l="1"/>
  <c r="L458" i="8"/>
  <c r="K458" i="8"/>
  <c r="J458" i="8"/>
  <c r="I458" i="8"/>
  <c r="H458" i="8"/>
  <c r="G458" i="8"/>
  <c r="F458" i="8"/>
  <c r="E458" i="8"/>
  <c r="D458" i="8"/>
  <c r="M456" i="8"/>
  <c r="L456" i="8"/>
  <c r="K456" i="8"/>
  <c r="J456" i="8"/>
  <c r="I456" i="8"/>
  <c r="H456" i="8"/>
  <c r="G456" i="8"/>
  <c r="F456" i="8"/>
  <c r="E456" i="8"/>
  <c r="D456" i="8"/>
  <c r="M422" i="8" l="1"/>
  <c r="L422" i="8"/>
  <c r="K422" i="8"/>
  <c r="J422" i="8"/>
  <c r="I422" i="8"/>
  <c r="H422" i="8"/>
  <c r="G422" i="8"/>
  <c r="F422" i="8"/>
  <c r="E422" i="8"/>
  <c r="D422" i="8"/>
  <c r="M420" i="8"/>
  <c r="L420" i="8"/>
  <c r="K420" i="8"/>
  <c r="J420" i="8"/>
  <c r="I420" i="8"/>
  <c r="H420" i="8"/>
  <c r="G420" i="8"/>
  <c r="F420" i="8"/>
  <c r="E420" i="8"/>
  <c r="D420" i="8"/>
  <c r="N418" i="8"/>
  <c r="N414" i="8"/>
  <c r="M410" i="8"/>
  <c r="L410" i="8"/>
  <c r="K410" i="8"/>
  <c r="J410" i="8"/>
  <c r="I410" i="8"/>
  <c r="H410" i="8"/>
  <c r="G410" i="8"/>
  <c r="F410" i="8"/>
  <c r="E410" i="8"/>
  <c r="D410" i="8"/>
  <c r="M408" i="8"/>
  <c r="L408" i="8"/>
  <c r="K408" i="8"/>
  <c r="J408" i="8"/>
  <c r="I408" i="8"/>
  <c r="H408" i="8"/>
  <c r="G408" i="8"/>
  <c r="F408" i="8"/>
  <c r="E408" i="8"/>
  <c r="D408" i="8"/>
  <c r="M324" i="8"/>
  <c r="K324" i="8"/>
  <c r="I324" i="8"/>
  <c r="G324" i="8"/>
  <c r="F324" i="8"/>
  <c r="L322" i="8"/>
  <c r="J322" i="8"/>
  <c r="J324" i="8" s="1"/>
  <c r="H322" i="8"/>
  <c r="E322" i="8"/>
  <c r="D322" i="8"/>
  <c r="N320" i="8"/>
  <c r="O320" i="8"/>
  <c r="O317" i="8"/>
  <c r="N317" i="8"/>
  <c r="M315" i="8"/>
  <c r="L315" i="8"/>
  <c r="K315" i="8"/>
  <c r="J315" i="8"/>
  <c r="I315" i="8"/>
  <c r="H315" i="8"/>
  <c r="G315" i="8"/>
  <c r="O315" i="8" s="1"/>
  <c r="F315" i="8"/>
  <c r="N315" i="8" s="1"/>
  <c r="E315" i="8"/>
  <c r="D315" i="8"/>
  <c r="M313" i="8"/>
  <c r="L313" i="8"/>
  <c r="K313" i="8"/>
  <c r="J313" i="8"/>
  <c r="I313" i="8"/>
  <c r="H313" i="8"/>
  <c r="G313" i="8"/>
  <c r="F313" i="8"/>
  <c r="E313" i="8"/>
  <c r="D313" i="8"/>
  <c r="O312" i="8"/>
  <c r="O313" i="8" s="1"/>
  <c r="N312" i="8"/>
  <c r="N313" i="8" s="1"/>
  <c r="J310" i="8"/>
  <c r="F310" i="8"/>
  <c r="E310" i="8"/>
  <c r="D310" i="8"/>
  <c r="O310" i="8"/>
  <c r="M310" i="8"/>
  <c r="L310" i="8"/>
  <c r="K310" i="8"/>
  <c r="I310" i="8"/>
  <c r="H310" i="8"/>
  <c r="G310" i="8"/>
  <c r="M308" i="8"/>
  <c r="L308" i="8"/>
  <c r="K308" i="8"/>
  <c r="J308" i="8"/>
  <c r="I308" i="8"/>
  <c r="H308" i="8"/>
  <c r="G308" i="8"/>
  <c r="F308" i="8"/>
  <c r="E308" i="8"/>
  <c r="D308" i="8"/>
  <c r="M305" i="8"/>
  <c r="L305" i="8"/>
  <c r="K305" i="8"/>
  <c r="J305" i="8"/>
  <c r="I305" i="8"/>
  <c r="H305" i="8"/>
  <c r="G305" i="8"/>
  <c r="F305" i="8"/>
  <c r="E305" i="8"/>
  <c r="D305" i="8"/>
  <c r="N150" i="8"/>
  <c r="N148" i="8"/>
  <c r="N86" i="8"/>
  <c r="N84" i="8"/>
  <c r="N82" i="8"/>
  <c r="N80" i="8"/>
  <c r="N78" i="8"/>
  <c r="N422" i="8" l="1"/>
  <c r="E326" i="8"/>
  <c r="F328" i="8"/>
  <c r="I328" i="8"/>
  <c r="D326" i="8"/>
  <c r="H326" i="8"/>
  <c r="L326" i="8"/>
  <c r="G328" i="8"/>
  <c r="J328" i="8"/>
  <c r="E324" i="8"/>
  <c r="E328" i="8" s="1"/>
  <c r="D324" i="8"/>
  <c r="D328" i="8" s="1"/>
  <c r="H324" i="8"/>
  <c r="H328" i="8" s="1"/>
  <c r="L324" i="8"/>
  <c r="L328" i="8" s="1"/>
  <c r="J326" i="8"/>
  <c r="O261" i="8"/>
  <c r="N261" i="8"/>
  <c r="O260" i="8"/>
  <c r="N260" i="8"/>
  <c r="O258" i="8"/>
  <c r="N258" i="8"/>
  <c r="O257" i="8"/>
  <c r="N257" i="8"/>
  <c r="N255" i="8"/>
  <c r="O252" i="8"/>
  <c r="N252" i="8"/>
  <c r="O251" i="8" l="1"/>
  <c r="N251" i="8"/>
  <c r="N249" i="8"/>
  <c r="O223" i="8" l="1"/>
  <c r="N223" i="8"/>
  <c r="M171" i="8" l="1"/>
  <c r="L171" i="8"/>
  <c r="K171" i="8"/>
  <c r="J171" i="8"/>
  <c r="I171" i="8"/>
  <c r="H171" i="8"/>
  <c r="G171" i="8"/>
  <c r="F171" i="8"/>
  <c r="E171" i="8"/>
  <c r="D171" i="8"/>
  <c r="O172" i="8"/>
  <c r="M172" i="8"/>
  <c r="L172" i="8"/>
  <c r="K172" i="8"/>
  <c r="J172" i="8"/>
  <c r="I172" i="8"/>
  <c r="H172" i="8"/>
  <c r="G172" i="8"/>
  <c r="F172" i="8"/>
  <c r="E172" i="8"/>
  <c r="D172" i="8"/>
  <c r="M169" i="8"/>
  <c r="L169" i="8"/>
  <c r="K169" i="8"/>
  <c r="J169" i="8"/>
  <c r="I169" i="8"/>
  <c r="H165" i="8"/>
  <c r="N165" i="8" s="1"/>
  <c r="E165" i="8"/>
  <c r="E169" i="8" s="1"/>
  <c r="N168" i="8"/>
  <c r="N172" i="8" s="1"/>
  <c r="O167" i="8"/>
  <c r="N167" i="8"/>
  <c r="O165" i="8"/>
  <c r="D165" i="8"/>
  <c r="D169" i="8" s="1"/>
  <c r="O163" i="8"/>
  <c r="O171" i="8" s="1"/>
  <c r="N163" i="8"/>
  <c r="N171" i="8" s="1"/>
  <c r="E51" i="8"/>
  <c r="M50" i="8"/>
  <c r="L50" i="8"/>
  <c r="K50" i="8"/>
  <c r="J50" i="8"/>
  <c r="I50" i="8"/>
  <c r="H50" i="8"/>
  <c r="G50" i="8"/>
  <c r="F50" i="8"/>
  <c r="M49" i="8"/>
  <c r="K49" i="8"/>
  <c r="I49" i="8"/>
  <c r="D50" i="8"/>
  <c r="M48" i="8"/>
  <c r="K48" i="8"/>
  <c r="I48" i="8"/>
  <c r="E47" i="8"/>
  <c r="E46" i="8"/>
  <c r="J45" i="8"/>
  <c r="G45" i="8"/>
  <c r="G49" i="8" s="1"/>
  <c r="F45" i="8"/>
  <c r="F48" i="8" s="1"/>
  <c r="D45" i="8"/>
  <c r="D49" i="8" s="1"/>
  <c r="E42" i="8"/>
  <c r="E41" i="8"/>
  <c r="L40" i="8"/>
  <c r="J40" i="8"/>
  <c r="H40" i="8"/>
  <c r="J35" i="8"/>
  <c r="E34" i="8"/>
  <c r="J33" i="8"/>
  <c r="E32" i="8"/>
  <c r="E31" i="8"/>
  <c r="J49" i="8" l="1"/>
  <c r="H169" i="8"/>
  <c r="E40" i="8"/>
  <c r="E50" i="8"/>
  <c r="J48" i="8"/>
  <c r="D48" i="8"/>
  <c r="N169" i="8"/>
  <c r="H49" i="8"/>
  <c r="L48" i="8"/>
  <c r="G48" i="8"/>
  <c r="O169" i="8"/>
  <c r="F49" i="8"/>
  <c r="L49" i="8"/>
  <c r="E45" i="8"/>
  <c r="H48" i="8"/>
  <c r="E48" i="8" l="1"/>
  <c r="E49" i="8"/>
  <c r="M25" i="8" l="1"/>
  <c r="L25" i="8"/>
  <c r="K25" i="8"/>
  <c r="J25" i="8"/>
  <c r="I25" i="8"/>
  <c r="H25" i="8"/>
  <c r="G25" i="8"/>
  <c r="F25" i="8"/>
  <c r="E25" i="8"/>
  <c r="D25" i="8"/>
  <c r="O23" i="8"/>
  <c r="O22" i="8"/>
  <c r="N23" i="8"/>
  <c r="N22" i="8"/>
  <c r="O15" i="8"/>
  <c r="O14" i="8"/>
  <c r="O13" i="8"/>
  <c r="O12" i="8"/>
  <c r="O11" i="8"/>
  <c r="O10" i="8"/>
  <c r="O9" i="8"/>
  <c r="N14" i="8"/>
  <c r="N13" i="8"/>
  <c r="N12" i="8"/>
  <c r="N11" i="8"/>
  <c r="N10" i="8"/>
  <c r="N9" i="8"/>
  <c r="M487" i="8" l="1"/>
  <c r="L487" i="8"/>
  <c r="K487" i="8"/>
  <c r="O474" i="8"/>
  <c r="O484" i="8" s="1"/>
  <c r="N474" i="8"/>
  <c r="N484" i="8" s="1"/>
  <c r="O475" i="8"/>
  <c r="N475" i="8"/>
  <c r="M471" i="8"/>
  <c r="L471" i="8"/>
  <c r="K471" i="8"/>
  <c r="J471" i="8"/>
  <c r="I471" i="8"/>
  <c r="G471" i="8"/>
  <c r="F471" i="8"/>
  <c r="M469" i="8"/>
  <c r="L469" i="8"/>
  <c r="K469" i="8"/>
  <c r="I469" i="8"/>
  <c r="G469" i="8"/>
  <c r="F469" i="8"/>
  <c r="O450" i="8" l="1"/>
  <c r="O448" i="8"/>
  <c r="N337" i="8"/>
  <c r="O337" i="8"/>
  <c r="N338" i="8"/>
  <c r="O338" i="8"/>
  <c r="N339" i="8"/>
  <c r="O339" i="8"/>
  <c r="O204" i="8" l="1"/>
  <c r="N204" i="8"/>
  <c r="O200" i="8"/>
  <c r="N87" i="8" l="1"/>
  <c r="O150" i="8"/>
  <c r="O148" i="8"/>
  <c r="O106" i="8"/>
  <c r="N106" i="8"/>
  <c r="E87" i="8"/>
  <c r="D87" i="8"/>
  <c r="M87" i="8"/>
  <c r="L87" i="8"/>
  <c r="O84" i="8"/>
  <c r="O80" i="8"/>
  <c r="O44" i="8" l="1"/>
  <c r="O45" i="8"/>
  <c r="I329" i="8" l="1"/>
  <c r="H329" i="8"/>
  <c r="K329" i="8"/>
  <c r="J329" i="8"/>
  <c r="E329" i="8"/>
  <c r="D329" i="8"/>
  <c r="O476" i="8" l="1"/>
  <c r="O206" i="8"/>
  <c r="N206" i="8"/>
  <c r="O202" i="8"/>
  <c r="O487" i="8" l="1"/>
  <c r="O486" i="8"/>
  <c r="O120" i="8"/>
  <c r="N120" i="8"/>
  <c r="N94" i="8"/>
  <c r="O246" i="8" l="1"/>
  <c r="O250" i="8"/>
  <c r="O248" i="8"/>
  <c r="N153" i="8" l="1"/>
  <c r="L153" i="8"/>
  <c r="K153" i="8"/>
  <c r="J153" i="8"/>
  <c r="H153" i="8"/>
  <c r="G153" i="8"/>
  <c r="F153" i="8"/>
  <c r="E153" i="8"/>
  <c r="D153" i="8"/>
  <c r="N151" i="8"/>
  <c r="L151" i="8"/>
  <c r="K151" i="8"/>
  <c r="J151" i="8"/>
  <c r="I151" i="8"/>
  <c r="H151" i="8"/>
  <c r="G151" i="8"/>
  <c r="F151" i="8"/>
  <c r="E151" i="8"/>
  <c r="D151" i="8"/>
  <c r="O153" i="8"/>
  <c r="N45" i="8"/>
  <c r="K38" i="8"/>
  <c r="O31" i="8"/>
  <c r="O151" i="8" l="1"/>
  <c r="N476" i="8" l="1"/>
  <c r="N486" i="8" s="1"/>
  <c r="O334" i="8"/>
  <c r="O402" i="8" s="1"/>
  <c r="O302" i="8"/>
  <c r="N302" i="8"/>
  <c r="N250" i="8"/>
  <c r="N248" i="8"/>
  <c r="O198" i="8" l="1"/>
  <c r="M145" i="8"/>
  <c r="L145" i="8"/>
  <c r="K145" i="8"/>
  <c r="J145" i="8"/>
  <c r="I145" i="8"/>
  <c r="H145" i="8"/>
  <c r="G145" i="8"/>
  <c r="F145" i="8"/>
  <c r="E145" i="8"/>
  <c r="O92" i="8"/>
  <c r="N92" i="8"/>
  <c r="O94" i="8"/>
  <c r="O96" i="8"/>
  <c r="N96" i="8"/>
  <c r="O98" i="8"/>
  <c r="N98" i="8"/>
  <c r="O100" i="8"/>
  <c r="N100" i="8"/>
  <c r="O102" i="8"/>
  <c r="N102" i="8"/>
  <c r="O104" i="8"/>
  <c r="N104" i="8"/>
  <c r="O110" i="8"/>
  <c r="N110" i="8"/>
  <c r="O112" i="8"/>
  <c r="N112" i="8"/>
  <c r="O114" i="8"/>
  <c r="N114" i="8"/>
  <c r="O116" i="8"/>
  <c r="N116" i="8"/>
  <c r="O118" i="8"/>
  <c r="N118" i="8"/>
  <c r="O122" i="8"/>
  <c r="N122" i="8"/>
  <c r="O124" i="8"/>
  <c r="N124" i="8"/>
  <c r="O126" i="8"/>
  <c r="N126" i="8"/>
  <c r="O128" i="8"/>
  <c r="N128" i="8"/>
  <c r="O130" i="8"/>
  <c r="N130" i="8"/>
  <c r="O132" i="8"/>
  <c r="N132" i="8"/>
  <c r="O134" i="8"/>
  <c r="N134" i="8"/>
  <c r="O136" i="8"/>
  <c r="N136" i="8"/>
  <c r="O138" i="8"/>
  <c r="N138" i="8"/>
  <c r="O140" i="8"/>
  <c r="N140" i="8"/>
  <c r="O142" i="8"/>
  <c r="N142" i="8"/>
  <c r="O143" i="8" l="1"/>
  <c r="O145" i="8" s="1"/>
  <c r="N143" i="8"/>
  <c r="N145" i="8" s="1"/>
  <c r="O78" i="8"/>
  <c r="O87" i="8" s="1"/>
  <c r="N44" i="8" l="1"/>
  <c r="N43" i="8" l="1"/>
  <c r="J214" i="8"/>
  <c r="H214" i="8"/>
  <c r="G214" i="8"/>
  <c r="F214" i="8"/>
  <c r="E214" i="8"/>
  <c r="D214" i="8"/>
  <c r="L214" i="8"/>
  <c r="O89" i="8" l="1"/>
  <c r="N89" i="8"/>
  <c r="M89" i="8"/>
  <c r="L89" i="8"/>
  <c r="K87" i="8"/>
  <c r="K89" i="8" s="1"/>
  <c r="J87" i="8"/>
  <c r="J89" i="8" s="1"/>
  <c r="I87" i="8"/>
  <c r="I89" i="8" s="1"/>
  <c r="H87" i="8"/>
  <c r="H89" i="8" s="1"/>
  <c r="G87" i="8"/>
  <c r="G89" i="8" s="1"/>
  <c r="F87" i="8"/>
  <c r="F89" i="8" s="1"/>
  <c r="E89" i="8"/>
  <c r="D89" i="8"/>
  <c r="N202" i="8"/>
  <c r="N200" i="8"/>
  <c r="N198" i="8"/>
  <c r="N174" i="8"/>
  <c r="O174" i="8"/>
  <c r="N178" i="8"/>
  <c r="O178" i="8"/>
  <c r="N180" i="8"/>
  <c r="O180" i="8"/>
  <c r="N182" i="8"/>
  <c r="O182" i="8"/>
  <c r="N184" i="8"/>
  <c r="O184" i="8"/>
  <c r="N186" i="8"/>
  <c r="O186" i="8"/>
  <c r="N188" i="8"/>
  <c r="O188" i="8"/>
  <c r="N190" i="8"/>
  <c r="O190" i="8"/>
  <c r="N192" i="8"/>
  <c r="O192" i="8"/>
  <c r="N194" i="8"/>
  <c r="O194" i="8"/>
  <c r="N196" i="8"/>
  <c r="O196" i="8"/>
  <c r="L212" i="8"/>
  <c r="J212" i="8"/>
  <c r="H212" i="8"/>
  <c r="G212" i="8"/>
  <c r="F212" i="8"/>
  <c r="E212" i="8"/>
  <c r="D212" i="8"/>
  <c r="I214" i="8"/>
  <c r="K214" i="8"/>
  <c r="O454" i="8"/>
  <c r="N454" i="8"/>
  <c r="O452" i="8"/>
  <c r="N452" i="8"/>
  <c r="O207" i="8" l="1"/>
  <c r="O209" i="8"/>
  <c r="N207" i="8"/>
  <c r="N209" i="8"/>
  <c r="O280" i="8"/>
  <c r="N280" i="8"/>
  <c r="O276" i="8"/>
  <c r="N276" i="8"/>
  <c r="O268" i="8"/>
  <c r="N268" i="8"/>
  <c r="O256" i="8"/>
  <c r="N256" i="8"/>
  <c r="O245" i="8"/>
  <c r="N245" i="8"/>
  <c r="D236" i="8" l="1"/>
  <c r="N62" i="8" l="1"/>
  <c r="O62" i="8"/>
  <c r="D64" i="8"/>
  <c r="E64" i="8"/>
  <c r="F64" i="8"/>
  <c r="G64" i="8"/>
  <c r="H64" i="8"/>
  <c r="I64" i="8"/>
  <c r="J64" i="8"/>
  <c r="K64" i="8"/>
  <c r="L64" i="8"/>
  <c r="M64" i="8"/>
  <c r="D66" i="8"/>
  <c r="E66" i="8"/>
  <c r="F66" i="8"/>
  <c r="G66" i="8"/>
  <c r="H66" i="8"/>
  <c r="I66" i="8"/>
  <c r="J66" i="8"/>
  <c r="K66" i="8"/>
  <c r="L66" i="8"/>
  <c r="M66" i="8"/>
  <c r="L38" i="8"/>
  <c r="N66" i="8" l="1"/>
  <c r="M403" i="8" l="1"/>
  <c r="O335" i="8"/>
  <c r="N335" i="8"/>
  <c r="N246" i="8"/>
  <c r="O218" i="8" l="1"/>
  <c r="O217" i="8"/>
  <c r="O438" i="8" l="1"/>
  <c r="O436" i="8"/>
  <c r="O434" i="8"/>
  <c r="O432" i="8"/>
  <c r="O430" i="8"/>
  <c r="O428" i="8"/>
  <c r="O426" i="8"/>
  <c r="O424" i="8"/>
  <c r="O440" i="8"/>
  <c r="N438" i="8"/>
  <c r="N436" i="8"/>
  <c r="N434" i="8"/>
  <c r="N432" i="8"/>
  <c r="N430" i="8"/>
  <c r="N428" i="8"/>
  <c r="N426" i="8"/>
  <c r="N424" i="8"/>
  <c r="O336" i="8"/>
  <c r="N334" i="8"/>
  <c r="N402" i="8" s="1"/>
  <c r="N31" i="8" l="1"/>
  <c r="N15" i="8"/>
  <c r="N8" i="8"/>
  <c r="O8" i="8"/>
  <c r="M38" i="8" l="1"/>
  <c r="I38" i="8"/>
  <c r="H38" i="8"/>
  <c r="G38" i="8"/>
  <c r="F38" i="8"/>
  <c r="D38" i="8"/>
  <c r="M36" i="8"/>
  <c r="L36" i="8"/>
  <c r="K36" i="8"/>
  <c r="I36" i="8"/>
  <c r="H36" i="8"/>
  <c r="G36" i="8"/>
  <c r="F36" i="8"/>
  <c r="D36" i="8"/>
  <c r="J38" i="8"/>
  <c r="E36" i="8" l="1"/>
  <c r="E38" i="8"/>
  <c r="J36" i="8"/>
  <c r="N471" i="8"/>
  <c r="M215" i="8"/>
  <c r="L215" i="8"/>
  <c r="K215" i="8"/>
  <c r="J215" i="8"/>
  <c r="I215" i="8"/>
  <c r="H215" i="8"/>
  <c r="G215" i="8"/>
  <c r="F215" i="8"/>
  <c r="E215" i="8"/>
  <c r="D215" i="8"/>
  <c r="M214" i="8"/>
  <c r="M212" i="8"/>
  <c r="K212" i="8"/>
  <c r="I212" i="8"/>
  <c r="O215" i="8"/>
  <c r="N215" i="8"/>
  <c r="D145" i="8"/>
  <c r="N155" i="8"/>
  <c r="O155" i="8"/>
  <c r="G159" i="8"/>
  <c r="H159" i="8"/>
  <c r="I159" i="8"/>
  <c r="K159" i="8"/>
  <c r="M75" i="8"/>
  <c r="L75" i="8"/>
  <c r="K75" i="8"/>
  <c r="J75" i="8"/>
  <c r="I75" i="8"/>
  <c r="H75" i="8"/>
  <c r="G75" i="8"/>
  <c r="F75" i="8"/>
  <c r="E75" i="8"/>
  <c r="D75" i="8"/>
  <c r="O72" i="8"/>
  <c r="O71" i="8"/>
  <c r="O75" i="8" s="1"/>
  <c r="N72" i="8"/>
  <c r="N71" i="8"/>
  <c r="N75" i="8" s="1"/>
  <c r="N469" i="8" l="1"/>
  <c r="O469" i="8"/>
  <c r="O471" i="8"/>
  <c r="G158" i="8"/>
  <c r="D158" i="8"/>
  <c r="F158" i="8"/>
  <c r="H158" i="8"/>
  <c r="J158" i="8"/>
  <c r="L158" i="8"/>
  <c r="E158" i="8"/>
  <c r="I158" i="8"/>
  <c r="K158" i="8"/>
  <c r="M158" i="8"/>
  <c r="N336" i="8" l="1"/>
  <c r="O24" i="8" l="1"/>
  <c r="O25" i="8" s="1"/>
  <c r="O27" i="8" s="1"/>
  <c r="N24" i="8"/>
  <c r="N25" i="8" s="1"/>
  <c r="N27" i="8" s="1"/>
  <c r="O446" i="8"/>
  <c r="O444" i="8"/>
  <c r="O456" i="8" s="1"/>
  <c r="O442" i="8"/>
  <c r="M272" i="8"/>
  <c r="L272" i="8"/>
  <c r="K272" i="8"/>
  <c r="O272" i="8"/>
  <c r="N272" i="8"/>
  <c r="F272" i="8"/>
  <c r="J272" i="8"/>
  <c r="I272" i="8"/>
  <c r="H272" i="8"/>
  <c r="G272" i="8"/>
  <c r="E272" i="8"/>
  <c r="D272" i="8"/>
  <c r="M270" i="8"/>
  <c r="L270" i="8"/>
  <c r="K270" i="8"/>
  <c r="J270" i="8"/>
  <c r="I270" i="8"/>
  <c r="H270" i="8"/>
  <c r="G270" i="8"/>
  <c r="F270" i="8"/>
  <c r="E270" i="8"/>
  <c r="D270" i="8"/>
  <c r="O458" i="8" l="1"/>
  <c r="O333" i="8"/>
  <c r="O400" i="8" s="1"/>
  <c r="N333" i="8"/>
  <c r="N400" i="8" s="1"/>
  <c r="M298" i="8" l="1"/>
  <c r="L298" i="8"/>
  <c r="K298" i="8"/>
  <c r="J298" i="8"/>
  <c r="I298" i="8"/>
  <c r="H298" i="8"/>
  <c r="G298" i="8"/>
  <c r="F298" i="8"/>
  <c r="E298" i="8"/>
  <c r="D298" i="8"/>
  <c r="M18" i="8"/>
  <c r="O41" i="8" l="1"/>
  <c r="N41" i="8" l="1"/>
  <c r="M59" i="8" l="1"/>
  <c r="L59" i="8"/>
  <c r="K59" i="8"/>
  <c r="J59" i="8"/>
  <c r="I59" i="8"/>
  <c r="H59" i="8"/>
  <c r="G59" i="8"/>
  <c r="F59" i="8"/>
  <c r="E59" i="8"/>
  <c r="D59" i="8"/>
  <c r="N446" i="8" l="1"/>
  <c r="O403" i="8" l="1"/>
  <c r="N403" i="8"/>
  <c r="N450" i="8" l="1"/>
  <c r="N448" i="8"/>
  <c r="N444" i="8"/>
  <c r="N442" i="8"/>
  <c r="N440" i="8"/>
  <c r="O405" i="8"/>
  <c r="N458" i="8" l="1"/>
  <c r="N456" i="8"/>
  <c r="M322" i="8"/>
  <c r="M326" i="8" s="1"/>
  <c r="K322" i="8"/>
  <c r="K326" i="8" s="1"/>
  <c r="I322" i="8"/>
  <c r="I326" i="8" s="1"/>
  <c r="G322" i="8"/>
  <c r="G326" i="8" s="1"/>
  <c r="F322" i="8"/>
  <c r="F326" i="8" s="1"/>
  <c r="M292" i="8"/>
  <c r="L292" i="8"/>
  <c r="K292" i="8"/>
  <c r="J292" i="8"/>
  <c r="I292" i="8"/>
  <c r="H292" i="8"/>
  <c r="G292" i="8"/>
  <c r="F292" i="8"/>
  <c r="E292" i="8"/>
  <c r="D292" i="8"/>
  <c r="M290" i="8"/>
  <c r="L290" i="8"/>
  <c r="K290" i="8"/>
  <c r="J290" i="8"/>
  <c r="I290" i="8"/>
  <c r="H290" i="8"/>
  <c r="G290" i="8"/>
  <c r="F290" i="8"/>
  <c r="E290" i="8"/>
  <c r="D290" i="8"/>
  <c r="M284" i="8"/>
  <c r="L284" i="8"/>
  <c r="K284" i="8"/>
  <c r="J284" i="8"/>
  <c r="I284" i="8"/>
  <c r="H284" i="8"/>
  <c r="G284" i="8"/>
  <c r="F284" i="8"/>
  <c r="E284" i="8"/>
  <c r="D284" i="8"/>
  <c r="M282" i="8"/>
  <c r="L282" i="8"/>
  <c r="K282" i="8"/>
  <c r="J282" i="8"/>
  <c r="I282" i="8"/>
  <c r="H282" i="8"/>
  <c r="G282" i="8"/>
  <c r="F282" i="8"/>
  <c r="E282" i="8"/>
  <c r="D282" i="8"/>
  <c r="N266" i="8"/>
  <c r="N270" i="8" s="1"/>
  <c r="O298" i="8"/>
  <c r="N282" i="8" l="1"/>
  <c r="L297" i="8"/>
  <c r="I297" i="8"/>
  <c r="K297" i="8"/>
  <c r="M297" i="8"/>
  <c r="K295" i="8"/>
  <c r="I295" i="8"/>
  <c r="L295" i="8"/>
  <c r="E295" i="8"/>
  <c r="N298" i="8"/>
  <c r="M238" i="8" l="1"/>
  <c r="L238" i="8"/>
  <c r="K238" i="8"/>
  <c r="J238" i="8"/>
  <c r="I238" i="8"/>
  <c r="H238" i="8"/>
  <c r="G238" i="8"/>
  <c r="F238" i="8"/>
  <c r="E238" i="8"/>
  <c r="D238" i="8"/>
  <c r="M236" i="8"/>
  <c r="L236" i="8"/>
  <c r="J236" i="8"/>
  <c r="I236" i="8"/>
  <c r="H236" i="8"/>
  <c r="G236" i="8"/>
  <c r="F236" i="8"/>
  <c r="E236" i="8"/>
  <c r="M233" i="8"/>
  <c r="L233" i="8"/>
  <c r="K233" i="8"/>
  <c r="J233" i="8"/>
  <c r="I233" i="8"/>
  <c r="H233" i="8"/>
  <c r="G233" i="8"/>
  <c r="F233" i="8"/>
  <c r="E233" i="8"/>
  <c r="D233" i="8"/>
  <c r="M231" i="8"/>
  <c r="L231" i="8"/>
  <c r="K231" i="8"/>
  <c r="J231" i="8"/>
  <c r="I231" i="8"/>
  <c r="H231" i="8"/>
  <c r="G231" i="8"/>
  <c r="F231" i="8"/>
  <c r="E231" i="8"/>
  <c r="D231" i="8"/>
  <c r="L219" i="8"/>
  <c r="L225" i="8" s="1"/>
  <c r="G219" i="8"/>
  <c r="G225" i="8" s="1"/>
  <c r="F219" i="8"/>
  <c r="F225" i="8" s="1"/>
  <c r="E219" i="8"/>
  <c r="E225" i="8" s="1"/>
  <c r="D225" i="8"/>
  <c r="D221" i="8" l="1"/>
  <c r="D227" i="8" s="1"/>
  <c r="E221" i="8"/>
  <c r="E227" i="8" s="1"/>
  <c r="G221" i="8"/>
  <c r="G227" i="8" s="1"/>
  <c r="F221" i="8"/>
  <c r="F227" i="8" s="1"/>
  <c r="L221" i="8"/>
  <c r="L227" i="8" s="1"/>
  <c r="O211" i="8" l="1"/>
  <c r="O214" i="8" s="1"/>
  <c r="N211" i="8"/>
  <c r="N212" i="8" l="1"/>
  <c r="N214" i="8"/>
  <c r="O212" i="8"/>
  <c r="M73" i="8" l="1"/>
  <c r="M156" i="8" s="1"/>
  <c r="L73" i="8"/>
  <c r="L156" i="8" s="1"/>
  <c r="I73" i="8"/>
  <c r="I156" i="8" s="1"/>
  <c r="M295" i="8" l="1"/>
  <c r="O407" i="8" l="1"/>
  <c r="O406" i="8"/>
  <c r="O463" i="8" s="1"/>
  <c r="O410" i="8" l="1"/>
  <c r="O408" i="8"/>
  <c r="O51" i="8"/>
  <c r="N51" i="8"/>
  <c r="N52" i="8" s="1"/>
  <c r="O47" i="8"/>
  <c r="O43" i="8"/>
  <c r="O42" i="8"/>
  <c r="O40" i="8"/>
  <c r="N47" i="8"/>
  <c r="N42" i="8"/>
  <c r="N50" i="8" s="1"/>
  <c r="O35" i="8"/>
  <c r="O34" i="8"/>
  <c r="O33" i="8"/>
  <c r="N35" i="8"/>
  <c r="N34" i="8"/>
  <c r="O32" i="8"/>
  <c r="N32" i="8"/>
  <c r="O30" i="8"/>
  <c r="N30" i="8"/>
  <c r="O50" i="8" l="1"/>
  <c r="O59" i="8" s="1"/>
  <c r="O49" i="8"/>
  <c r="O48" i="8"/>
  <c r="O36" i="8"/>
  <c r="N59" i="8"/>
  <c r="N33" i="8"/>
  <c r="N36" i="8" s="1"/>
  <c r="N40" i="8"/>
  <c r="N48" i="8" l="1"/>
  <c r="N49" i="8"/>
  <c r="O307" i="8"/>
  <c r="O308" i="8" s="1"/>
  <c r="N307" i="8"/>
  <c r="O321" i="8"/>
  <c r="O322" i="8" s="1"/>
  <c r="O324" i="8" s="1"/>
  <c r="N321" i="8"/>
  <c r="N322" i="8" s="1"/>
  <c r="O329" i="8"/>
  <c r="N329" i="8"/>
  <c r="O300" i="8"/>
  <c r="O303" i="8" s="1"/>
  <c r="O305" i="8" s="1"/>
  <c r="N300" i="8"/>
  <c r="N303" i="8" l="1"/>
  <c r="N305" i="8"/>
  <c r="N308" i="8"/>
  <c r="N310" i="8"/>
  <c r="O326" i="8"/>
  <c r="O294" i="8"/>
  <c r="N294" i="8"/>
  <c r="O292" i="8"/>
  <c r="N288" i="8"/>
  <c r="O288" i="8"/>
  <c r="O286" i="8"/>
  <c r="O290" i="8" s="1"/>
  <c r="N286" i="8"/>
  <c r="N290" i="8" s="1"/>
  <c r="O278" i="8"/>
  <c r="N278" i="8"/>
  <c r="O274" i="8"/>
  <c r="N274" i="8"/>
  <c r="N326" i="8" l="1"/>
  <c r="O282" i="8"/>
  <c r="N284" i="8"/>
  <c r="O284" i="8"/>
  <c r="N292" i="8"/>
  <c r="O230" i="8"/>
  <c r="N230" i="8"/>
  <c r="N231" i="8" l="1"/>
  <c r="N233" i="8"/>
  <c r="O231" i="8"/>
  <c r="O233" i="8"/>
  <c r="O235" i="8"/>
  <c r="N235" i="8"/>
  <c r="O238" i="8" l="1"/>
  <c r="O242" i="8" s="1"/>
  <c r="O236" i="8"/>
  <c r="O240" i="8" s="1"/>
  <c r="N238" i="8"/>
  <c r="N242" i="8" s="1"/>
  <c r="N236" i="8"/>
  <c r="N240" i="8" s="1"/>
  <c r="O158" i="8"/>
  <c r="N158" i="8"/>
  <c r="M76" i="8"/>
  <c r="M159" i="8" s="1"/>
  <c r="L76" i="8"/>
  <c r="L159" i="8" s="1"/>
  <c r="K76" i="8"/>
  <c r="K73" i="8" s="1"/>
  <c r="K156" i="8" s="1"/>
  <c r="J76" i="8"/>
  <c r="I76" i="8"/>
  <c r="H76" i="8"/>
  <c r="H73" i="8" s="1"/>
  <c r="H156" i="8" s="1"/>
  <c r="G76" i="8"/>
  <c r="G73" i="8" s="1"/>
  <c r="G156" i="8" s="1"/>
  <c r="F76" i="8"/>
  <c r="E76" i="8"/>
  <c r="D76" i="8"/>
  <c r="N76" i="8"/>
  <c r="O76" i="8"/>
  <c r="F73" i="8" l="1"/>
  <c r="F156" i="8" s="1"/>
  <c r="F159" i="8"/>
  <c r="E73" i="8"/>
  <c r="E156" i="8" s="1"/>
  <c r="E159" i="8"/>
  <c r="D159" i="8"/>
  <c r="D73" i="8"/>
  <c r="D156" i="8" s="1"/>
  <c r="J73" i="8"/>
  <c r="J156" i="8" s="1"/>
  <c r="J159" i="8"/>
  <c r="N159" i="8" s="1"/>
  <c r="O159" i="8"/>
  <c r="O491" i="8" s="1"/>
  <c r="O73" i="8"/>
  <c r="O156" i="8" s="1"/>
  <c r="N73" i="8"/>
  <c r="N156" i="8" s="1"/>
  <c r="N63" i="8"/>
  <c r="O63" i="8"/>
  <c r="O61" i="8"/>
  <c r="N61" i="8"/>
  <c r="N64" i="8" l="1"/>
  <c r="O64" i="8"/>
  <c r="O66" i="8"/>
  <c r="O418" i="8" l="1"/>
  <c r="O416" i="8"/>
  <c r="N416" i="8"/>
  <c r="O414" i="8"/>
  <c r="O412" i="8"/>
  <c r="O420" i="8" s="1"/>
  <c r="N412" i="8"/>
  <c r="N405" i="8"/>
  <c r="N406" i="8"/>
  <c r="N463" i="8" s="1"/>
  <c r="N491" i="8" s="1"/>
  <c r="N407" i="8"/>
  <c r="O422" i="8" l="1"/>
  <c r="N420" i="8"/>
  <c r="N410" i="8"/>
  <c r="N408" i="8"/>
  <c r="O224" i="8" l="1"/>
  <c r="N224" i="8"/>
  <c r="N218" i="8"/>
  <c r="N217" i="8"/>
  <c r="N219" i="8" l="1"/>
  <c r="N225" i="8" s="1"/>
  <c r="O219" i="8"/>
  <c r="O221" i="8" s="1"/>
  <c r="O227" i="8" s="1"/>
  <c r="O225" i="8" l="1"/>
  <c r="N221" i="8"/>
  <c r="N227" i="8" s="1"/>
  <c r="N460" i="8"/>
  <c r="O266" i="8"/>
  <c r="O270" i="8" s="1"/>
  <c r="N16" i="8" l="1"/>
  <c r="O16" i="8" l="1"/>
  <c r="O328" i="8"/>
  <c r="N324" i="8"/>
  <c r="M16" i="8"/>
  <c r="L18" i="8" l="1"/>
  <c r="K18" i="8"/>
  <c r="J18" i="8"/>
  <c r="I18" i="8"/>
  <c r="H18" i="8"/>
  <c r="G18" i="8"/>
  <c r="F18" i="8"/>
  <c r="E18" i="8"/>
  <c r="D18" i="8"/>
  <c r="G16" i="8"/>
  <c r="F16" i="8"/>
  <c r="M460" i="8"/>
  <c r="M463" i="8"/>
  <c r="L463" i="8"/>
  <c r="K463" i="8"/>
  <c r="J463" i="8"/>
  <c r="I463" i="8"/>
  <c r="H463" i="8"/>
  <c r="G463" i="8"/>
  <c r="F463" i="8"/>
  <c r="E463" i="8"/>
  <c r="D463" i="8"/>
  <c r="L403" i="8"/>
  <c r="K403" i="8"/>
  <c r="J403" i="8"/>
  <c r="I403" i="8"/>
  <c r="H403" i="8"/>
  <c r="G403" i="8"/>
  <c r="F403" i="8"/>
  <c r="E403" i="8"/>
  <c r="D403" i="8"/>
  <c r="M243" i="8"/>
  <c r="L243" i="8"/>
  <c r="K243" i="8"/>
  <c r="J243" i="8"/>
  <c r="I243" i="8"/>
  <c r="H243" i="8"/>
  <c r="G243" i="8"/>
  <c r="F243" i="8"/>
  <c r="E243" i="8"/>
  <c r="D243" i="8"/>
  <c r="M219" i="8"/>
  <c r="M225" i="8" s="1"/>
  <c r="K219" i="8"/>
  <c r="K225" i="8" s="1"/>
  <c r="J219" i="8"/>
  <c r="J225" i="8" s="1"/>
  <c r="I219" i="8"/>
  <c r="I225" i="8" s="1"/>
  <c r="H219" i="8"/>
  <c r="H225" i="8" s="1"/>
  <c r="M52" i="8"/>
  <c r="L52" i="8"/>
  <c r="K52" i="8"/>
  <c r="J52" i="8"/>
  <c r="H52" i="8"/>
  <c r="G52" i="8"/>
  <c r="F52" i="8"/>
  <c r="D52" i="8"/>
  <c r="E52" i="8"/>
  <c r="I27" i="8"/>
  <c r="H27" i="8"/>
  <c r="E27" i="8"/>
  <c r="L16" i="8"/>
  <c r="K16" i="8"/>
  <c r="J16" i="8"/>
  <c r="I16" i="8"/>
  <c r="H16" i="8"/>
  <c r="E16" i="8"/>
  <c r="F491" i="8" l="1"/>
  <c r="H491" i="8"/>
  <c r="L491" i="8"/>
  <c r="G491" i="8"/>
  <c r="I491" i="8"/>
  <c r="M491" i="8"/>
  <c r="D27" i="8"/>
  <c r="F27" i="8"/>
  <c r="J27" i="8"/>
  <c r="L27" i="8"/>
  <c r="G27" i="8"/>
  <c r="K27" i="8"/>
  <c r="M27" i="8"/>
  <c r="M56" i="8"/>
  <c r="N18" i="8"/>
  <c r="I54" i="8"/>
  <c r="I58" i="8" s="1"/>
  <c r="K54" i="8"/>
  <c r="K58" i="8" s="1"/>
  <c r="M54" i="8"/>
  <c r="M58" i="8" s="1"/>
  <c r="I221" i="8"/>
  <c r="I227" i="8" s="1"/>
  <c r="K221" i="8"/>
  <c r="K227" i="8" s="1"/>
  <c r="H221" i="8"/>
  <c r="H227" i="8" s="1"/>
  <c r="J221" i="8"/>
  <c r="J227" i="8" s="1"/>
  <c r="M221" i="8"/>
  <c r="M227" i="8" s="1"/>
  <c r="K491" i="8"/>
  <c r="N38" i="8"/>
  <c r="O38" i="8"/>
  <c r="O18" i="8"/>
  <c r="G54" i="8"/>
  <c r="G58" i="8" s="1"/>
  <c r="D491" i="8"/>
  <c r="J491" i="8"/>
  <c r="E460" i="8"/>
  <c r="J460" i="8"/>
  <c r="E491" i="8"/>
  <c r="E240" i="8"/>
  <c r="G240" i="8"/>
  <c r="I240" i="8"/>
  <c r="K240" i="8"/>
  <c r="M240" i="8"/>
  <c r="E242" i="8"/>
  <c r="G242" i="8"/>
  <c r="I242" i="8"/>
  <c r="K242" i="8"/>
  <c r="M242" i="8"/>
  <c r="K328" i="8"/>
  <c r="M328" i="8"/>
  <c r="D462" i="8"/>
  <c r="F462" i="8"/>
  <c r="L462" i="8"/>
  <c r="G462" i="8"/>
  <c r="K462" i="8"/>
  <c r="D240" i="8"/>
  <c r="F240" i="8"/>
  <c r="H240" i="8"/>
  <c r="J240" i="8"/>
  <c r="L240" i="8"/>
  <c r="D242" i="8"/>
  <c r="F242" i="8"/>
  <c r="H242" i="8"/>
  <c r="J242" i="8"/>
  <c r="L242" i="8"/>
  <c r="D460" i="8"/>
  <c r="E462" i="8"/>
  <c r="M462" i="8"/>
  <c r="K460" i="8"/>
  <c r="H462" i="8"/>
  <c r="J462" i="8"/>
  <c r="E54" i="8"/>
  <c r="E58" i="8" s="1"/>
  <c r="G460" i="8"/>
  <c r="F460" i="8"/>
  <c r="H460" i="8"/>
  <c r="L460" i="8"/>
  <c r="D54" i="8"/>
  <c r="D58" i="8" s="1"/>
  <c r="F54" i="8"/>
  <c r="F58" i="8" s="1"/>
  <c r="H54" i="8"/>
  <c r="H58" i="8" s="1"/>
  <c r="J54" i="8"/>
  <c r="J58" i="8" s="1"/>
  <c r="L54" i="8"/>
  <c r="L58" i="8" s="1"/>
  <c r="M488" i="8" l="1"/>
  <c r="M490" i="8"/>
  <c r="K490" i="8"/>
  <c r="L490" i="8"/>
  <c r="N462" i="8"/>
  <c r="N54" i="8"/>
  <c r="N328" i="8"/>
  <c r="O460" i="8" l="1"/>
  <c r="I462" i="8"/>
  <c r="I490" i="8" s="1"/>
  <c r="I460" i="8"/>
  <c r="O462" i="8" l="1"/>
  <c r="D295" i="8"/>
  <c r="E297" i="8" l="1"/>
  <c r="E490" i="8" s="1"/>
  <c r="O46" i="8"/>
  <c r="O56" i="8" s="1"/>
  <c r="N46" i="8"/>
  <c r="N56" i="8" l="1"/>
  <c r="O58" i="8"/>
  <c r="D297" i="8"/>
  <c r="D490" i="8" s="1"/>
  <c r="E56" i="8"/>
  <c r="E488" i="8" s="1"/>
  <c r="D56" i="8"/>
  <c r="D488" i="8" s="1"/>
  <c r="J56" i="8"/>
  <c r="L56" i="8"/>
  <c r="L488" i="8" s="1"/>
  <c r="F56" i="8"/>
  <c r="G56" i="8"/>
  <c r="I56" i="8"/>
  <c r="I488" i="8" s="1"/>
  <c r="K56" i="8"/>
  <c r="K488" i="8" s="1"/>
  <c r="H56" i="8"/>
  <c r="N58" i="8"/>
  <c r="J295" i="8"/>
  <c r="J297" i="8"/>
  <c r="J490" i="8" s="1"/>
  <c r="H295" i="8"/>
  <c r="H297" i="8"/>
  <c r="H490" i="8" s="1"/>
  <c r="G297" i="8"/>
  <c r="G490" i="8" s="1"/>
  <c r="G295" i="8"/>
  <c r="N254" i="8"/>
  <c r="F297" i="8"/>
  <c r="F490" i="8" s="1"/>
  <c r="N264" i="8" l="1"/>
  <c r="N297" i="8" s="1"/>
  <c r="N490" i="8" s="1"/>
  <c r="N262" i="8"/>
  <c r="N295" i="8"/>
  <c r="N488" i="8" s="1"/>
  <c r="H488" i="8"/>
  <c r="J488" i="8"/>
  <c r="G488" i="8"/>
  <c r="F295" i="8"/>
  <c r="F488" i="8" s="1"/>
  <c r="O254" i="8"/>
  <c r="O264" i="8" l="1"/>
  <c r="O262" i="8"/>
  <c r="O295" i="8" s="1"/>
  <c r="O488" i="8" s="1"/>
  <c r="O297" i="8"/>
  <c r="O490" i="8" s="1"/>
</calcChain>
</file>

<file path=xl/comments1.xml><?xml version="1.0" encoding="utf-8"?>
<comments xmlns="http://schemas.openxmlformats.org/spreadsheetml/2006/main">
  <authors>
    <author>Автор</author>
  </authors>
  <commentList>
    <comment ref="B407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<sst xmlns="http://schemas.openxmlformats.org/spreadsheetml/2006/main" count="545" uniqueCount="233">
  <si>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</si>
  <si>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</si>
  <si>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</si>
  <si>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</si>
  <si>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</si>
  <si>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</si>
  <si>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</si>
  <si>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</si>
  <si>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</si>
  <si>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</si>
  <si>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</si>
  <si>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</si>
  <si>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</si>
  <si>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</si>
  <si>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</si>
  <si>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</si>
  <si>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</si>
  <si>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</si>
  <si>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</si>
  <si>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</si>
  <si>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</si>
  <si>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</si>
  <si>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</si>
  <si>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</si>
  <si>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</si>
  <si>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</si>
  <si>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</si>
  <si>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</si>
  <si>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</si>
  <si>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</si>
  <si>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</si>
  <si>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</si>
  <si>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</si>
  <si>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</si>
  <si>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</si>
  <si>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</si>
  <si>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</si>
  <si>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</si>
  <si>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</si>
  <si>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</si>
  <si>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</si>
  <si>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</si>
  <si>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</si>
  <si>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</si>
  <si>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</si>
  <si>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всего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</si>
  <si>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</si>
  <si>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</si>
  <si>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Реализация мероприятий в сфере торговли и транспорта</t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</si>
  <si>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</si>
  <si>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</si>
  <si>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</si>
  <si>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</si>
  <si>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</si>
  <si>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</si>
  <si>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</si>
  <si>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</si>
  <si>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</si>
  <si>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</si>
  <si>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</si>
  <si>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итого по подпрограмме</t>
  </si>
  <si>
    <t>в том числе местный бюджет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</si>
  <si>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</si>
  <si>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</si>
  <si>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</si>
  <si>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</si>
  <si>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</si>
  <si>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</si>
  <si>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</si>
  <si>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</si>
  <si>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</si>
  <si>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</si>
  <si>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</si>
  <si>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>Газопроводы высокого давления</t>
  </si>
  <si>
    <t>Распределительные газопроводы среднего давления</t>
  </si>
  <si>
    <t>Мероприятия по пожарной безопасности</t>
  </si>
  <si>
    <t>Наименование федеральной (государственной) программы</t>
  </si>
  <si>
    <t xml:space="preserve">Улучшение жилищных условий населения города Туапсе»
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</si>
  <si>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</si>
  <si>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</si>
  <si>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</si>
  <si>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Водоснабжение фонтанов и автоматический полив газонов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</si>
  <si>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</si>
  <si>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</si>
  <si>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</si>
  <si>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</si>
  <si>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</si>
  <si>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Содержание и развитие коммунального хозяйства города Туапсе</t>
  </si>
  <si>
    <t xml:space="preserve">Текущий ремонт дорог </t>
  </si>
  <si>
    <t>Ремонт ливневой канализации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</si>
  <si>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</si>
  <si>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</si>
  <si>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</si>
  <si>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</si>
  <si>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</si>
  <si>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прочие учреждения, в том числе:</t>
  </si>
  <si>
    <t>Развитие культуры Краснодарского края</t>
  </si>
  <si>
    <t>Распределительные газопроводы среднего и низкого давления по микрорайонам</t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</si>
  <si>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</si>
  <si>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</si>
  <si>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Ликвидация стихийных свалок</t>
  </si>
  <si>
    <t>Комплексная схема организации дорожного движения</t>
  </si>
  <si>
    <t>Подводящий газопровод среднего давления в г.Туапсе по ул. Судоремонтников до ГГРП 6 с установкой ГРП</t>
  </si>
  <si>
    <t>Выплата процентов по кредитам</t>
  </si>
  <si>
    <t>Подготовка градостроительной и землеустроительной документации на территории города Туапсе</t>
  </si>
  <si>
    <t>Оценка недвижимости, признание прав и регулирование отношений по муниципальной собственности</t>
  </si>
  <si>
    <t>Проведение технической инвентаризации (изготовление технических и кадастровых паспортов, технических и межевых планов,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недвижимости) объектов недвижимого имущества, в том числе земельных участков, входящих в состав муниципальной казны, и объектов, принимаемых в состав имущества муниципальной казны</t>
  </si>
  <si>
    <t>Проведение текущего ремонта и разработка проектно-сметной документации на проведение работ по ремонту, сносу, демонтажу зданий, строений, сооружений, а так же помещений (жилых и нежилых), входящих в состав муниципальной казны</t>
  </si>
  <si>
    <t>Оплата за коммунальные услуги за незаселенные муниципальные нежилые помещения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</si>
  <si>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</si>
  <si>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Проведение обзорной проверки бухгалтерской (финансовой) отчетности МУП "Стройзаказчик"</t>
  </si>
  <si>
    <t>Паспортизация дорог общего пользования местного значения</t>
  </si>
  <si>
    <t>Создание системы маршрутного ориентирования участников дорожного движения (компо-сигналы)</t>
  </si>
  <si>
    <t>Ремонт уличного освещения (энергосервисный контракт)</t>
  </si>
  <si>
    <t>Ремонт фонтанов</t>
  </si>
  <si>
    <t>Обслуживание систем автоматического полива</t>
  </si>
  <si>
    <t>Благоустройство городского кладбища по        ул. Калараша</t>
  </si>
  <si>
    <t>Содержание городского кладбища по                      ул. Калараша</t>
  </si>
  <si>
    <t>Содержание городского кладбища по                  ул. Бондаренко</t>
  </si>
  <si>
    <t>Содержание и развитие жилищного хозяйства города Туапсе</t>
  </si>
  <si>
    <t>Ремонт муниципальных детских и спортивных площадок, а также оборудования, расположенного на них</t>
  </si>
  <si>
    <t>Ремонт автомобильных и пешеходных мостов через реки города Туапсе</t>
  </si>
  <si>
    <t xml:space="preserve">Мероприятия по гражданской обороне, предуприждению и ликвидации ЧС, стихийных бедствий и их последствий в г.Туапсе </t>
  </si>
  <si>
    <t>Корректировка схемы газоснабжения</t>
  </si>
  <si>
    <t>Вывоз ТКО с городского кладбища по ул. Калараша</t>
  </si>
  <si>
    <t>Внесение органом местного самоуправления дополнительных взносов на капитальный ремонт общего имущества за муниципальные помещения, расположенные в многоквартирных домах.</t>
  </si>
  <si>
    <t>Текущий ремонт пешеходного моста по ул. Гагарина</t>
  </si>
  <si>
    <t>Благоустройство сквера по ул. М.Жукова "Аллея городов-героев"</t>
  </si>
  <si>
    <t>Капитальный ремонт насосной станции с земеной технологического оборудования</t>
  </si>
  <si>
    <t>Проектно-изыскательские работы по объекту: «Реконструкция автомобильных дорог по ул.Новороссийское шоссе, ул.Фрунзе, ул.Горького, ул.Бондаренко, ул.Кириченко в г.Туапсе»</t>
  </si>
  <si>
    <t>Капитальный ремонт участка автомобильной дороги по ул. Кирова в районе песресечения с ул. Морская в г. Туапсе (ПИР)</t>
  </si>
  <si>
    <t>Капитальный ремонт участка автомобильной дороги по ул. К. Либкнехта в районе д. № 15-17 в городе Туапсе (ПИР)</t>
  </si>
  <si>
    <t>Капитальный ремонт дороги с прилегающей территорией по адресу: г. Туапсе ул. Весенняя от дома №1 до станции технического обслуживания (инженерно-геодезические изыскания, проектно-сметная документация)</t>
  </si>
  <si>
    <t>Установка остановочного комплекса по ул. Судоремонтников, 58</t>
  </si>
  <si>
    <t>Распределительные газопроводы среднего и низкого давления по улПугачевская,пер.Пугачевский,ул.Маяковского,ул.Шапсугская,ул.Короленко,ул.Вольная с установкой ГРП-40</t>
  </si>
  <si>
    <t>Распределительный газопровод   низкого давления к МКД  №28-30 по ул. Фрунзе в г. Туапсе.</t>
  </si>
  <si>
    <t>Организация и проведение голосования по отбору общественных территорий для благоустройства</t>
  </si>
  <si>
    <t>Проведение мероприятий, направленных на гражданское и патриотическое воспитание, молодых граждан Туапсинского городского поселения (проведение мероприятий, посвященных памятным событиям, знаменательным и юбтлейным датам Отечественной истории, Вахта Памяти, организация гражданской кампании "Георгиевская лента" и другие)</t>
  </si>
  <si>
    <t>Проведение мероприятий, направленных на формирование здорового образа жизни молодежи и профилактику безнадзорности и правонарушений среди несовершеннолетних Туапсинского городского поселения</t>
  </si>
  <si>
    <t>Проведение мероприятий, направленных на интеллектуальное, культурное, этическое, эстетическое и духовно-нравственное воспитание молодежи Туапсинского городского поселения (проведение мероприятий, посвященных знаменательным датам, организация деятельности молодежного совета при главе города Туапсе)</t>
  </si>
  <si>
    <t>Организация работы с молодежью по месту жительства. Развитие системы дворовых спортивных площадок и клубов по интересам молодёжи.</t>
  </si>
  <si>
    <t xml:space="preserve">Организация и проведение городских молодежных форумов и тематических смен для молодежи. Обеспечение участия молодежи Туапсинского городского поселения в краевых и районных тематических сменах </t>
  </si>
  <si>
    <t>Организационное и материально-техническое укрепление базы, развитие деятельности муниципального казенного учреждения "Туапсинский городской молодежный центр", молодежных клубов по интересам и общественных объединений зарегистрированных в установленном законом порядке</t>
  </si>
  <si>
    <t>Организация работы спортивно-игровых площадок по месту жительства и временная трудовая занятость подростков и молодежи</t>
  </si>
  <si>
    <t>Обеспечение деятельности Муниципального казенного учреждения Туапсинского городского поселения "Туапсинский городской молодежный центр" и организация работы специалистов по работе с молодежью</t>
  </si>
  <si>
    <t>Организация и проведение соревнований городского уровня (Турниры, Чемпионаты, Первенства города по видам спорта)</t>
  </si>
  <si>
    <t>Приобретение наградного материала</t>
  </si>
  <si>
    <r>
      <t xml:space="preserve">Комплектование  книжных фондов библиотек  </t>
    </r>
    <r>
      <rPr>
        <b/>
        <sz val="11"/>
        <rFont val="Times New Roman"/>
        <family val="1"/>
        <charset val="204"/>
      </rPr>
      <t>местный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</si>
  <si>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</si>
  <si>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1"/>
        <rFont val="Times New Roman"/>
        <family val="1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</si>
  <si>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</si>
  <si>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</si>
  <si>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</si>
  <si>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культуры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</si>
  <si>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</si>
  <si>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1"/>
        <rFont val="Times New Roman"/>
        <family val="1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</si>
  <si>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1"/>
        <rFont val="Times New Roman"/>
        <family val="1"/>
        <charset val="204"/>
      </rPr>
      <t>федеральный бюджет</t>
    </r>
  </si>
  <si>
    <r>
      <t xml:space="preserve">обеспечение деятельности Централизованной библиотечной системы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</si>
  <si>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обеспечение деятельности Городского организационно- методического центра </t>
    </r>
    <r>
      <rPr>
        <b/>
        <sz val="11"/>
        <rFont val="Times New Roman"/>
        <family val="1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</si>
  <si>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1"/>
        <rFont val="Times New Roman"/>
        <family val="1"/>
        <charset val="204"/>
      </rPr>
      <t>местный бюджет</t>
    </r>
  </si>
  <si>
    <t>Подготовка изменений в генеральные планы муниципальных образований Краснодарского края</t>
  </si>
  <si>
    <t>Подготовка градостроительной и землеустроительной документации города Туапсе</t>
  </si>
  <si>
    <t>Обеспечение доступным и комфортным жильем молодых семей проживающих на территории города Туапсе</t>
  </si>
  <si>
    <t>Создание условий для предоставления транспортных услуг населению города Туапсе</t>
  </si>
  <si>
    <t>Финансовый резерв на предупреждение и ликвидацию чрезвычайных ситуаций на территории города Туапсе</t>
  </si>
  <si>
    <t>Ремонт подпорной стены на городском кладбище по ул.Калараша</t>
  </si>
  <si>
    <t>Восполнение резерва материальных ресурсов для ликвидации ЧС</t>
  </si>
  <si>
    <t>Расчистка русел рек, ручьев и малых водотоков от мусора, дикой поросли, карчей, наносов в границах Туапсинского городского поселения</t>
  </si>
  <si>
    <t>Страхование вероятного вреда, который может быть причинен в результате аварии берегоукрепительных сооружений р.Паук</t>
  </si>
  <si>
    <t>Техническое обслуживание и ремонт оборудования автоматизированной системы оперативного контроля и мониторинга паводковой ситуации</t>
  </si>
  <si>
    <t>Обслуживание сигнализатора уровня воды КИМГ-СП2»(2шт)</t>
  </si>
  <si>
    <t>Техническое обслуживание аппаратуры АСО-8</t>
  </si>
  <si>
    <t>Техническое обслуживание электросирен</t>
  </si>
  <si>
    <t>Обеспечение функционирования линий связи от ЕДДС города Туапсе до громкоговорителей</t>
  </si>
  <si>
    <t>Ремонт громкоговорителей</t>
  </si>
  <si>
    <t>Изготовление памяток населению по действиям при возникновении ЧС</t>
  </si>
  <si>
    <t xml:space="preserve">Расходы на передачу полномочий по созданию, содержанию и организации деятельности АСС и (или) АСФ на территории города Туапсе </t>
  </si>
  <si>
    <t>Внесение органом местного самоуправления обязательных взносов на капитальный ремонт общего имущества  за муниципальные помещения, расположенные в многоквартирных домах.</t>
  </si>
  <si>
    <t xml:space="preserve">Капитальный и текущий ремонт муниципальных жилых помещений                                                         </t>
  </si>
  <si>
    <t>Выполнение капитального и текущего ремонта внутриквартирных инженерных систем электроснабжения, холодного и горячего водоснабжения, тепломнабжения, газового оборудования в муниципальных жилых помещениях, с приведением их в соответствие с требованиями федерального законодательства об энергосбережении</t>
  </si>
  <si>
    <t>Плата за технологическое присоединение муниципальных объектов к сетям электроснабжения</t>
  </si>
  <si>
    <t>Содержание фонтанов</t>
  </si>
  <si>
    <t>Профилактическая дезинсекция против клещей</t>
  </si>
  <si>
    <t>Приобретение специализированной техники (рециклер асфальтобетона)</t>
  </si>
  <si>
    <t>Приобретение лавочек и урн, малых архитектурных форм для благоустройства города</t>
  </si>
  <si>
    <t>Выполнение проектно-изыскательских работ по объекту "Капитальный ремонт глубоководного выпуска с ОС в море (ВК) в г. Туапсе"</t>
  </si>
  <si>
    <t>Капитальный ремонт участка ливневой канализации в районе дома №2-4 по ул.Калараша</t>
  </si>
  <si>
    <t>Строительство, реконструкция, капитальный ремонт, ремонт и содержание автомобильных дорог города Туапсе</t>
  </si>
  <si>
    <t>Реализация мероприятий по гармонизации межнациональных отношений и развитию национальных культур в городе Туапсе</t>
  </si>
  <si>
    <t>Сохранение памяти погибших при защите отечества</t>
  </si>
  <si>
    <t>Реализация мероприятий по востановлению и сохранению воинских захоронений на территории Туапсинского городского поселения</t>
  </si>
  <si>
    <t>Реализация мероприятий федеральной целевой программы "Увековечение памяти погибших при защите Отечества на 2019-2024 годы"  местный бюджет</t>
  </si>
  <si>
    <t>Расходы на обеспечение деятельности (оказание услуг) муниципальных учреждений</t>
  </si>
  <si>
    <t>Мероприятия по созданию условий для осуществления управленческих функций органов местного самоуправления</t>
  </si>
  <si>
    <t>Мероприятия направленные на увеличение доходной части бюджета</t>
  </si>
  <si>
    <t>Субсидия на выполнение муниципального задания МБУ "Управление земельных ресурсов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</si>
  <si>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</si>
  <si>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Государственная программа Краснодарского края "Доступная среда"</t>
  </si>
  <si>
    <t>Благоустройство территории Центрального пляжа в г. Туапсе Краснодарского края</t>
  </si>
  <si>
    <t>(авторский надзор)</t>
  </si>
  <si>
    <t xml:space="preserve">Разработка проектно-сметной документации, прохождение экспертизы, геодезическая съемка, авторский надзор </t>
  </si>
  <si>
    <t>Смотр-конкурс на лучшее архитектурное произведение 2018-2022гг.</t>
  </si>
  <si>
    <t>Распределительный газопровод низкого давления район ул. Новицкого в г. Туапсе - 1 очередь</t>
  </si>
  <si>
    <t>Мероприятия по техническому обслуживанию, эксплуатации и ремонту газопроводов</t>
  </si>
  <si>
    <t>Развитие систем теплоснабжения</t>
  </si>
  <si>
    <t>Актуализация схем теплоснабжения</t>
  </si>
  <si>
    <t>Консультационная и информационная поддержка субъектов малого и среднего предпринимательства и физических лиц, применяющих специальный налоговый режим «Налог на профессиональный доход»</t>
  </si>
  <si>
    <t>Материально-техническое и финансовое обеспечение муниципального казенного  учреждения Туапсинского городского поселения «Торговое и транспортное обслуживание»  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 городского поселения</t>
  </si>
  <si>
    <t>Обновление расписаний на остановочных комплексах городской маршрутной сети</t>
  </si>
  <si>
    <t>Поощрение победителей краевого смотра-конкурса на звание "Лучший орган территориального общественного самоуправления"</t>
  </si>
  <si>
    <t>Проведение технического обследования защитных сооружений гражданской обороны</t>
  </si>
  <si>
    <t>Выполнение предпроектных проработок по объекту "Инженерная защита территории по ул.Набережная в районе № 15,17,25 в г.Туапсе"</t>
  </si>
  <si>
    <t>Расходы на передачу части полномочий Туапсинского городского поселения по участию в предупреждении и ликвидации последствий чрезвычайных ситуаций в границах поселения муниципальному образованию Туапсинский район в части создания сегмента системы обеспечения вызова экстренных оперативных служб по единому номеру «112»</t>
  </si>
  <si>
    <t>Оформление города к праздничным мероприятиям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</si>
  <si>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</t>
  </si>
  <si>
    <t>Ремонтно-восстановительные работы подпорных стен вдоль дорог общего пользования местного значения</t>
  </si>
  <si>
    <t xml:space="preserve">Распределительный газопровод низкого давления по ул.Советская, ул.Кавказская, ул.Маршака, ул.Азовская в г.Туапсе </t>
  </si>
  <si>
    <t>Распределительные газопроводы низкого давления</t>
  </si>
  <si>
    <t xml:space="preserve">Распределительный газопровод низкого давления от ГРП пер. Тихий в г. Туапсе </t>
  </si>
  <si>
    <t>Распределительный газопровод низкого давления по ул.Курортная, Солнечная и газопровод среднего давлении с установкой ГРП-65 и ГРП-66 в г.Туапсе</t>
  </si>
  <si>
    <t>Распределительный газопровод низкого давления к многоквартирным жилым домам по нечетной стороне ул. Адм. Макарова от д. № 33 до д. № 41 в г.Туапсе</t>
  </si>
  <si>
    <t>Распределительныйгазопровод низкого давления к многоквартирным жилым домам по ул. М. Жукова от дома №19 до №33 в г. Туапсе</t>
  </si>
  <si>
    <t>Распределительный газопровод низкого давления к многоквартирным жилым домам по ул.М.Жукова от д.№20 до д.№24 в г.Туапсе</t>
  </si>
  <si>
    <t>Распределительный газопровод низкого давления к многоквартирным жилым домам по ул.С.Перовской от дома №2 до №20 в г.Туапсе</t>
  </si>
  <si>
    <t>Распределительный газопровод низкого давления к многоквартирным жилым домам по ул.Г.Петровой №10, 14, 7, 9, 11 в г.Туапсе</t>
  </si>
  <si>
    <t>Распределительный газопровод низкого давления к многоквартирным жилым домам по нечетной стороне ул. Пушкина от д.№ 3 до д.№29 в г.Туапсе»</t>
  </si>
  <si>
    <t>Распределительный газопровод низкого давления к многоквартирным жилым домам по ул. Полетаева от д. №13 до №28 в г.Туапсе</t>
  </si>
  <si>
    <t>Распределительный газопровод низкого давления к многоквартирным жилым домам по ул. Полетаева от д. №33 до д.№39 в г.Туапсе</t>
  </si>
  <si>
    <t xml:space="preserve">Распределительный газопровод низкого давления к многоквартирному жилому дому по ул.Звездная, д.12 в г.Туапсе. </t>
  </si>
  <si>
    <t>Распределительный газопровод низкого давления к многоквартирным жилым домам по ул. Тельмана, №7, 7А, ул.К.Маркса, №11, 15 в г.Туапсе</t>
  </si>
  <si>
    <t>Распределительныйгазопровод низкого давления к многоквартирным жилым домам по Фрунзе, №22, 24, 26 в г.Туапсе</t>
  </si>
  <si>
    <t>Распределительный газопровод низкого давления к многоквартирным жилым домам по ул. Фрунзе, №34, 36, 36А, 36Б, 38 в г.Туапсе</t>
  </si>
  <si>
    <r>
      <t xml:space="preserve">Мониторинг выполнения Сетевого план-графика расходования бюджетных средств программным методом по состоянию на 01.07.2022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</si>
</sst>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_ ;\-#,##0.0\ 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0"/>
      <color theme="4"/>
      <name val="Arial"/>
      <family val="2"/>
      <charset val="204"/>
    </font>
    <font>
      <sz val="10"/>
      <name val="Arial"/>
    </font>
    <font>
      <b/>
      <sz val="9"/>
      <color indexed="81"/>
      <name val="Tahoma"/>
      <charset val="1"/>
    </font>
    <font>
      <sz val="10"/>
      <color theme="0"/>
      <name val="Times New Roman"/>
      <family val="1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847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0" fillId="3" borderId="2" xfId="7" applyFont="1" applyFill="1" applyBorder="1" applyAlignment="1" applyProtection="1">
      <alignment horizontal="left" vertical="top" wrapText="1"/>
    </xf>
    <xf numFmtId="165" fontId="5" fillId="3" borderId="2" xfId="6" applyNumberFormat="1" applyFont="1" applyFill="1" applyBorder="1" applyAlignment="1" applyProtection="1">
      <alignment horizontal="center" vertical="center" wrapText="1"/>
    </xf>
    <xf numFmtId="0" fontId="1" fillId="3" borderId="2" xfId="1" applyFill="1" applyBorder="1"/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28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/>
    <xf numFmtId="0" fontId="17" fillId="5" borderId="2" xfId="1" applyFont="1" applyFill="1" applyBorder="1" applyAlignment="1">
      <alignment horizontal="center" vertical="center" wrapText="1"/>
    </xf>
    <xf numFmtId="165" fontId="28" fillId="3" borderId="2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7" fillId="3" borderId="2" xfId="6" applyNumberFormat="1" applyFont="1" applyFill="1" applyBorder="1" applyAlignment="1" applyProtection="1">
      <alignment horizontal="right" vertical="center" wrapText="1"/>
    </xf>
    <xf numFmtId="0" fontId="4" fillId="6" borderId="14" xfId="1" applyFont="1" applyFill="1" applyBorder="1" applyAlignment="1" applyProtection="1">
      <alignment horizontal="center" vertical="center" wrapText="1"/>
      <protection locked="0"/>
    </xf>
    <xf numFmtId="165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horizontal="center" vertical="center" wrapText="1"/>
      <protection locked="0"/>
    </xf>
    <xf numFmtId="165" fontId="5" fillId="6" borderId="2" xfId="6" applyNumberFormat="1" applyFont="1" applyFill="1" applyBorder="1" applyAlignment="1" applyProtection="1">
      <alignment horizontal="center" vertical="center" wrapText="1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18" xfId="1" applyFont="1" applyFill="1" applyBorder="1" applyAlignment="1" applyProtection="1">
      <alignment horizontal="center" vertical="center" wrapText="1"/>
      <protection locked="0"/>
    </xf>
    <xf numFmtId="0" fontId="4" fillId="6" borderId="16" xfId="1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left" vertical="center" wrapText="1"/>
      <protection locked="0"/>
    </xf>
    <xf numFmtId="165" fontId="5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/>
    </xf>
    <xf numFmtId="0" fontId="11" fillId="3" borderId="2" xfId="1" applyFont="1" applyFill="1" applyBorder="1"/>
    <xf numFmtId="0" fontId="11" fillId="3" borderId="3" xfId="1" applyFont="1" applyFill="1" applyBorder="1"/>
    <xf numFmtId="0" fontId="11" fillId="3" borderId="3" xfId="1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/>
    </xf>
    <xf numFmtId="165" fontId="24" fillId="3" borderId="2" xfId="6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Protection="1">
      <protection locked="0"/>
    </xf>
    <xf numFmtId="165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1" applyFont="1" applyFill="1" applyBorder="1" applyAlignment="1" applyProtection="1">
      <alignment horizontal="left" vertical="center" wrapText="1"/>
      <protection locked="0"/>
    </xf>
    <xf numFmtId="0" fontId="4" fillId="6" borderId="21" xfId="1" applyFont="1" applyFill="1" applyBorder="1" applyAlignment="1" applyProtection="1">
      <alignment horizontal="center" vertical="center" wrapText="1"/>
      <protection locked="0"/>
    </xf>
    <xf numFmtId="0" fontId="4" fillId="6" borderId="18" xfId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6" fillId="3" borderId="18" xfId="1" applyFont="1" applyFill="1" applyBorder="1" applyAlignment="1" applyProtection="1">
      <alignment horizontal="center" vertical="center" wrapText="1"/>
      <protection locked="0"/>
    </xf>
    <xf numFmtId="0" fontId="9" fillId="6" borderId="30" xfId="1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>
      <alignment horizontal="left" vertical="top" wrapText="1"/>
    </xf>
    <xf numFmtId="0" fontId="4" fillId="6" borderId="30" xfId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>
      <alignment horizontal="left" vertical="top" wrapText="1"/>
    </xf>
    <xf numFmtId="0" fontId="31" fillId="6" borderId="2" xfId="0" applyFont="1" applyFill="1" applyBorder="1" applyAlignment="1">
      <alignment horizontal="center" vertical="center" wrapText="1"/>
    </xf>
    <xf numFmtId="0" fontId="1" fillId="6" borderId="2" xfId="1" applyFill="1" applyBorder="1" applyProtection="1">
      <protection locked="0"/>
    </xf>
    <xf numFmtId="0" fontId="28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1" applyFont="1" applyFill="1" applyBorder="1" applyAlignment="1">
      <alignment horizontal="left" vertical="top" wrapText="1"/>
    </xf>
    <xf numFmtId="0" fontId="22" fillId="6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2" xfId="1" applyFill="1" applyBorder="1"/>
    <xf numFmtId="165" fontId="20" fillId="3" borderId="2" xfId="6" applyNumberFormat="1" applyFont="1" applyFill="1" applyBorder="1" applyAlignment="1" applyProtection="1">
      <alignment horizontal="center" vertical="center" wrapText="1"/>
      <protection locked="0"/>
    </xf>
    <xf numFmtId="167" fontId="15" fillId="3" borderId="2" xfId="4" applyNumberFormat="1" applyFont="1" applyFill="1" applyBorder="1" applyAlignment="1">
      <alignment horizontal="center" vertical="center" wrapText="1"/>
    </xf>
    <xf numFmtId="167" fontId="15" fillId="3" borderId="2" xfId="4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66" fontId="22" fillId="3" borderId="2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7" fontId="15" fillId="3" borderId="2" xfId="4" applyNumberFormat="1" applyFont="1" applyFill="1" applyBorder="1" applyAlignment="1">
      <alignment horizontal="center" vertical="top"/>
    </xf>
    <xf numFmtId="0" fontId="22" fillId="3" borderId="2" xfId="1" applyFont="1" applyFill="1" applyBorder="1" applyAlignment="1">
      <alignment horizontal="center" vertical="top"/>
    </xf>
    <xf numFmtId="0" fontId="1" fillId="3" borderId="21" xfId="1" applyFill="1" applyBorder="1" applyAlignment="1"/>
    <xf numFmtId="0" fontId="22" fillId="3" borderId="6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 applyProtection="1">
      <alignment horizontal="right" vertical="center"/>
      <protection locked="0"/>
    </xf>
    <xf numFmtId="166" fontId="3" fillId="3" borderId="2" xfId="0" applyNumberFormat="1" applyFont="1" applyFill="1" applyBorder="1" applyAlignment="1" applyProtection="1">
      <alignment horizontal="right" vertical="center"/>
      <protection locked="0"/>
    </xf>
    <xf numFmtId="166" fontId="27" fillId="3" borderId="7" xfId="6" applyNumberFormat="1" applyFont="1" applyFill="1" applyBorder="1" applyAlignment="1" applyProtection="1">
      <alignment horizontal="right" vertical="center"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28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/>
    <xf numFmtId="166" fontId="14" fillId="3" borderId="6" xfId="1" applyNumberFormat="1" applyFont="1" applyFill="1" applyBorder="1"/>
    <xf numFmtId="0" fontId="0" fillId="3" borderId="2" xfId="0" applyFill="1" applyBorder="1" applyAlignment="1">
      <alignment horizontal="center" vertical="center"/>
    </xf>
    <xf numFmtId="2" fontId="27" fillId="3" borderId="27" xfId="6" applyNumberFormat="1" applyFont="1" applyFill="1" applyBorder="1" applyAlignment="1" applyProtection="1">
      <alignment horizontal="right" vertical="center" wrapText="1"/>
    </xf>
    <xf numFmtId="2" fontId="27" fillId="3" borderId="2" xfId="6" applyNumberFormat="1" applyFont="1" applyFill="1" applyBorder="1" applyAlignment="1" applyProtection="1">
      <alignment horizontal="right" vertical="center" wrapText="1"/>
    </xf>
    <xf numFmtId="2" fontId="10" fillId="3" borderId="2" xfId="0" applyNumberFormat="1" applyFont="1" applyFill="1" applyBorder="1" applyAlignment="1" applyProtection="1">
      <alignment horizontal="right" vertical="center"/>
      <protection locked="0"/>
    </xf>
    <xf numFmtId="2" fontId="27" fillId="3" borderId="7" xfId="6" applyNumberFormat="1" applyFont="1" applyFill="1" applyBorder="1" applyAlignment="1" applyProtection="1">
      <alignment horizontal="right" vertical="center" wrapText="1"/>
    </xf>
    <xf numFmtId="2" fontId="10" fillId="3" borderId="7" xfId="0" applyNumberFormat="1" applyFont="1" applyFill="1" applyBorder="1" applyAlignment="1" applyProtection="1">
      <alignment horizontal="right" vertical="center"/>
      <protection locked="0"/>
    </xf>
    <xf numFmtId="0" fontId="17" fillId="5" borderId="21" xfId="1" applyFont="1" applyFill="1" applyBorder="1" applyAlignment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center" vertical="center" wrapText="1"/>
    </xf>
    <xf numFmtId="166" fontId="24" fillId="3" borderId="2" xfId="6" applyNumberFormat="1" applyFont="1" applyFill="1" applyBorder="1" applyAlignment="1" applyProtection="1">
      <alignment horizontal="right" vertical="center" wrapText="1"/>
    </xf>
    <xf numFmtId="166" fontId="24" fillId="3" borderId="2" xfId="0" applyNumberFormat="1" applyFont="1" applyFill="1" applyBorder="1" applyAlignment="1" applyProtection="1">
      <alignment horizontal="right" vertical="center"/>
      <protection locked="0"/>
    </xf>
    <xf numFmtId="2" fontId="23" fillId="3" borderId="2" xfId="6" applyNumberFormat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8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3" xfId="1" applyFont="1" applyFill="1" applyBorder="1" applyAlignment="1" applyProtection="1">
      <alignment horizontal="center" vertical="center" wrapText="1"/>
      <protection locked="0"/>
    </xf>
    <xf numFmtId="0" fontId="28" fillId="6" borderId="3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right" vertical="center"/>
      <protection locked="0"/>
    </xf>
    <xf numFmtId="49" fontId="3" fillId="3" borderId="9" xfId="0" applyNumberFormat="1" applyFont="1" applyFill="1" applyBorder="1" applyAlignment="1" applyProtection="1">
      <alignment horizontal="right" vertical="center"/>
      <protection locked="0"/>
    </xf>
    <xf numFmtId="165" fontId="5" fillId="6" borderId="3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ill="1" applyBorder="1" applyAlignment="1">
      <alignment horizontal="center" vertical="center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ill="1" applyBorder="1"/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2" fillId="2" borderId="2" xfId="1" applyNumberFormat="1" applyFont="1" applyFill="1" applyBorder="1" applyAlignment="1">
      <alignment horizontal="center" vertical="center"/>
    </xf>
    <xf numFmtId="166" fontId="1" fillId="3" borderId="2" xfId="1" applyNumberFormat="1" applyFill="1" applyBorder="1" applyAlignment="1">
      <alignment horizontal="center" vertical="center"/>
    </xf>
    <xf numFmtId="166" fontId="29" fillId="3" borderId="21" xfId="1" applyNumberFormat="1" applyFont="1" applyFill="1" applyBorder="1" applyAlignment="1">
      <alignment horizontal="center" vertical="center"/>
    </xf>
    <xf numFmtId="166" fontId="14" fillId="3" borderId="2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 applyProtection="1">
      <alignment horizontal="center" vertical="center"/>
      <protection locked="0"/>
    </xf>
    <xf numFmtId="9" fontId="11" fillId="3" borderId="2" xfId="1" applyNumberFormat="1" applyFont="1" applyFill="1" applyBorder="1"/>
    <xf numFmtId="164" fontId="1" fillId="3" borderId="2" xfId="1" applyNumberFormat="1" applyFill="1" applyBorder="1" applyAlignment="1">
      <alignment horizontal="center" vertical="center"/>
    </xf>
    <xf numFmtId="166" fontId="24" fillId="2" borderId="35" xfId="0" applyNumberFormat="1" applyFont="1" applyFill="1" applyBorder="1" applyAlignment="1">
      <alignment horizontal="center" vertical="center" wrapText="1"/>
    </xf>
    <xf numFmtId="166" fontId="24" fillId="3" borderId="2" xfId="1" applyNumberFormat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166" fontId="10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2" xfId="1" applyNumberFormat="1" applyFont="1" applyFill="1" applyBorder="1" applyAlignment="1">
      <alignment horizontal="center" vertical="center"/>
    </xf>
    <xf numFmtId="2" fontId="20" fillId="5" borderId="2" xfId="1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 applyProtection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right" vertical="center" wrapText="1"/>
    </xf>
    <xf numFmtId="0" fontId="30" fillId="6" borderId="2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0" fillId="6" borderId="2" xfId="1" applyFont="1" applyFill="1" applyBorder="1" applyAlignment="1">
      <alignment horizontal="center" vertical="center"/>
    </xf>
    <xf numFmtId="165" fontId="2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>
      <alignment vertical="center" wrapText="1"/>
    </xf>
    <xf numFmtId="0" fontId="11" fillId="2" borderId="6" xfId="1" applyFont="1" applyFill="1" applyBorder="1" applyAlignment="1">
      <alignment wrapText="1"/>
    </xf>
    <xf numFmtId="0" fontId="3" fillId="2" borderId="2" xfId="1" applyFont="1" applyFill="1" applyBorder="1" applyAlignment="1" applyProtection="1">
      <protection locked="0"/>
    </xf>
    <xf numFmtId="165" fontId="2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 applyProtection="1">
      <protection locked="0"/>
    </xf>
    <xf numFmtId="9" fontId="11" fillId="2" borderId="2" xfId="1" applyNumberFormat="1" applyFont="1" applyFill="1" applyBorder="1"/>
    <xf numFmtId="0" fontId="22" fillId="2" borderId="26" xfId="0" applyFont="1" applyFill="1" applyBorder="1" applyAlignment="1">
      <alignment vertical="top" wrapText="1"/>
    </xf>
    <xf numFmtId="0" fontId="22" fillId="2" borderId="2" xfId="1" applyFont="1" applyFill="1" applyBorder="1" applyAlignment="1">
      <alignment horizontal="left" wrapText="1"/>
    </xf>
    <xf numFmtId="0" fontId="24" fillId="2" borderId="2" xfId="1" applyFont="1" applyFill="1" applyBorder="1" applyAlignment="1">
      <alignment horizontal="center" vertical="center" wrapText="1"/>
    </xf>
    <xf numFmtId="166" fontId="24" fillId="2" borderId="21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vertical="center"/>
    </xf>
    <xf numFmtId="166" fontId="24" fillId="2" borderId="2" xfId="1" applyNumberFormat="1" applyFont="1" applyFill="1" applyBorder="1" applyAlignment="1"/>
    <xf numFmtId="0" fontId="22" fillId="2" borderId="12" xfId="0" applyFont="1" applyFill="1" applyBorder="1" applyAlignment="1">
      <alignment vertical="top" wrapText="1"/>
    </xf>
    <xf numFmtId="0" fontId="24" fillId="2" borderId="12" xfId="0" applyFont="1" applyFill="1" applyBorder="1" applyAlignment="1">
      <alignment vertical="top" wrapText="1"/>
    </xf>
    <xf numFmtId="0" fontId="24" fillId="2" borderId="26" xfId="0" applyFont="1" applyFill="1" applyBorder="1" applyAlignment="1">
      <alignment vertical="top" wrapText="1"/>
    </xf>
    <xf numFmtId="0" fontId="24" fillId="2" borderId="2" xfId="1" applyFont="1" applyFill="1" applyBorder="1"/>
    <xf numFmtId="166" fontId="22" fillId="2" borderId="35" xfId="0" applyNumberFormat="1" applyFont="1" applyFill="1" applyBorder="1" applyAlignment="1" applyProtection="1">
      <alignment horizontal="center" vertical="center"/>
      <protection locked="0"/>
    </xf>
    <xf numFmtId="166" fontId="22" fillId="2" borderId="35" xfId="0" applyNumberFormat="1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top" wrapText="1"/>
    </xf>
    <xf numFmtId="166" fontId="24" fillId="2" borderId="23" xfId="1" applyNumberFormat="1" applyFont="1" applyFill="1" applyBorder="1" applyAlignment="1">
      <alignment horizontal="center" vertical="center"/>
    </xf>
    <xf numFmtId="166" fontId="24" fillId="2" borderId="6" xfId="1" applyNumberFormat="1" applyFont="1" applyFill="1" applyBorder="1" applyAlignment="1">
      <alignment horizontal="center" vertical="center"/>
    </xf>
    <xf numFmtId="166" fontId="24" fillId="2" borderId="25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24" fillId="2" borderId="28" xfId="1" applyNumberFormat="1" applyFont="1" applyFill="1" applyBorder="1" applyAlignment="1">
      <alignment horizontal="center" vertical="center" wrapText="1"/>
    </xf>
    <xf numFmtId="166" fontId="24" fillId="2" borderId="31" xfId="1" applyNumberFormat="1" applyFont="1" applyFill="1" applyBorder="1" applyAlignment="1">
      <alignment horizontal="center" vertical="center"/>
    </xf>
    <xf numFmtId="166" fontId="24" fillId="2" borderId="3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166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66" fontId="20" fillId="2" borderId="21" xfId="1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wrapText="1"/>
    </xf>
    <xf numFmtId="166" fontId="1" fillId="2" borderId="6" xfId="1" applyNumberForma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2" fontId="24" fillId="2" borderId="2" xfId="1" applyNumberFormat="1" applyFont="1" applyFill="1" applyBorder="1" applyAlignment="1">
      <alignment horizontal="center" vertical="center"/>
    </xf>
    <xf numFmtId="166" fontId="25" fillId="2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/>
      <protection locked="0"/>
    </xf>
    <xf numFmtId="0" fontId="24" fillId="2" borderId="21" xfId="1" applyFont="1" applyFill="1" applyBorder="1" applyAlignment="1">
      <alignment horizontal="center" vertical="center" wrapText="1"/>
    </xf>
    <xf numFmtId="166" fontId="24" fillId="2" borderId="11" xfId="0" applyNumberFormat="1" applyFont="1" applyFill="1" applyBorder="1" applyAlignment="1">
      <alignment horizontal="center" vertical="center" wrapText="1"/>
    </xf>
    <xf numFmtId="0" fontId="28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166" fontId="3" fillId="3" borderId="34" xfId="0" applyNumberFormat="1" applyFont="1" applyFill="1" applyBorder="1" applyAlignment="1" applyProtection="1">
      <alignment horizontal="right" vertical="center"/>
      <protection locked="0"/>
    </xf>
    <xf numFmtId="166" fontId="24" fillId="3" borderId="35" xfId="0" applyNumberFormat="1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165" fontId="5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1" applyFill="1" applyBorder="1" applyProtection="1">
      <protection locked="0"/>
    </xf>
    <xf numFmtId="0" fontId="25" fillId="2" borderId="21" xfId="0" applyFont="1" applyFill="1" applyBorder="1" applyAlignment="1">
      <alignment vertical="top" wrapText="1"/>
    </xf>
    <xf numFmtId="166" fontId="23" fillId="0" borderId="3" xfId="6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vertical="top" wrapText="1"/>
    </xf>
    <xf numFmtId="0" fontId="26" fillId="2" borderId="2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/>
    <xf numFmtId="166" fontId="24" fillId="0" borderId="2" xfId="1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4" fillId="2" borderId="2" xfId="1" applyNumberFormat="1" applyFont="1" applyFill="1" applyBorder="1"/>
    <xf numFmtId="0" fontId="24" fillId="2" borderId="2" xfId="1" applyFont="1" applyFill="1" applyBorder="1" applyAlignment="1">
      <alignment wrapText="1"/>
    </xf>
    <xf numFmtId="166" fontId="20" fillId="2" borderId="31" xfId="1" applyNumberFormat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7" fillId="3" borderId="9" xfId="6" applyNumberFormat="1" applyFont="1" applyFill="1" applyBorder="1" applyAlignment="1" applyProtection="1">
      <alignment horizontal="right" vertical="center" wrapText="1"/>
    </xf>
    <xf numFmtId="166" fontId="23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 applyProtection="1">
      <protection locked="0"/>
    </xf>
    <xf numFmtId="166" fontId="24" fillId="2" borderId="3" xfId="0" applyNumberFormat="1" applyFont="1" applyFill="1" applyBorder="1" applyAlignment="1">
      <alignment horizontal="center" vertical="center" wrapText="1"/>
    </xf>
    <xf numFmtId="166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6" fontId="24" fillId="3" borderId="3" xfId="0" applyNumberFormat="1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166" fontId="24" fillId="2" borderId="31" xfId="0" applyNumberFormat="1" applyFont="1" applyFill="1" applyBorder="1" applyAlignment="1">
      <alignment horizontal="center" vertical="center" wrapText="1"/>
    </xf>
    <xf numFmtId="166" fontId="24" fillId="3" borderId="3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17" fillId="0" borderId="25" xfId="1" applyFont="1" applyBorder="1" applyAlignment="1">
      <alignment horizontal="center" vertical="center" wrapText="1"/>
    </xf>
    <xf numFmtId="0" fontId="34" fillId="0" borderId="38" xfId="0" applyFont="1" applyBorder="1" applyAlignment="1">
      <alignment wrapText="1"/>
    </xf>
    <xf numFmtId="167" fontId="15" fillId="6" borderId="2" xfId="4" applyNumberFormat="1" applyFont="1" applyFill="1" applyBorder="1" applyAlignment="1">
      <alignment horizontal="center" vertical="top"/>
    </xf>
    <xf numFmtId="166" fontId="22" fillId="6" borderId="2" xfId="1" applyNumberFormat="1" applyFont="1" applyFill="1" applyBorder="1" applyAlignment="1">
      <alignment horizontal="center" vertical="top"/>
    </xf>
    <xf numFmtId="0" fontId="22" fillId="6" borderId="2" xfId="1" applyFont="1" applyFill="1" applyBorder="1" applyAlignment="1">
      <alignment horizontal="center" vertical="top"/>
    </xf>
    <xf numFmtId="0" fontId="22" fillId="6" borderId="3" xfId="1" applyFont="1" applyFill="1" applyBorder="1" applyAlignment="1">
      <alignment horizontal="center" vertical="center"/>
    </xf>
    <xf numFmtId="167" fontId="22" fillId="6" borderId="2" xfId="1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wrapText="1"/>
    </xf>
    <xf numFmtId="0" fontId="11" fillId="0" borderId="2" xfId="1" applyFont="1" applyFill="1" applyBorder="1" applyAlignment="1">
      <alignment wrapText="1"/>
    </xf>
    <xf numFmtId="0" fontId="22" fillId="6" borderId="18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vertical="center" wrapText="1"/>
    </xf>
    <xf numFmtId="0" fontId="22" fillId="6" borderId="18" xfId="1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vertical="center" wrapText="1"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22" fillId="3" borderId="18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vertical="top" wrapText="1"/>
    </xf>
    <xf numFmtId="0" fontId="25" fillId="2" borderId="23" xfId="0" applyFont="1" applyFill="1" applyBorder="1" applyAlignment="1">
      <alignment vertical="top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15" fillId="3" borderId="21" xfId="1" applyFont="1" applyFill="1" applyBorder="1" applyAlignment="1" applyProtection="1">
      <alignment horizontal="left" vertical="center" wrapText="1"/>
      <protection locked="0"/>
    </xf>
    <xf numFmtId="0" fontId="15" fillId="6" borderId="18" xfId="1" applyFont="1" applyFill="1" applyBorder="1" applyAlignment="1" applyProtection="1">
      <alignment horizontal="left" vertical="center" wrapText="1"/>
      <protection locked="0"/>
    </xf>
    <xf numFmtId="0" fontId="22" fillId="3" borderId="20" xfId="0" applyFont="1" applyFill="1" applyBorder="1" applyAlignment="1">
      <alignment vertical="center" wrapText="1"/>
    </xf>
    <xf numFmtId="0" fontId="15" fillId="3" borderId="20" xfId="1" applyFont="1" applyFill="1" applyBorder="1" applyAlignment="1" applyProtection="1">
      <alignment horizontal="left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 wrapText="1"/>
    </xf>
    <xf numFmtId="0" fontId="20" fillId="3" borderId="20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/>
    </xf>
    <xf numFmtId="0" fontId="20" fillId="3" borderId="6" xfId="1" applyFont="1" applyFill="1" applyBorder="1" applyAlignment="1">
      <alignment horizontal="left" wrapText="1"/>
    </xf>
    <xf numFmtId="0" fontId="29" fillId="0" borderId="6" xfId="1" applyFont="1" applyBorder="1" applyAlignment="1">
      <alignment wrapText="1"/>
    </xf>
    <xf numFmtId="166" fontId="24" fillId="2" borderId="0" xfId="1" applyNumberFormat="1" applyFont="1" applyFill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166" fontId="1" fillId="2" borderId="21" xfId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37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vertical="top" wrapText="1"/>
    </xf>
    <xf numFmtId="0" fontId="0" fillId="0" borderId="20" xfId="0" applyFill="1" applyBorder="1" applyAlignment="1"/>
    <xf numFmtId="166" fontId="20" fillId="0" borderId="3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  <protection locked="0"/>
    </xf>
    <xf numFmtId="0" fontId="28" fillId="0" borderId="18" xfId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  <protection locked="0"/>
    </xf>
    <xf numFmtId="0" fontId="32" fillId="6" borderId="2" xfId="0" applyFont="1" applyFill="1" applyBorder="1" applyAlignment="1">
      <alignment horizontal="left" wrapText="1"/>
    </xf>
    <xf numFmtId="0" fontId="28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29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28" fillId="3" borderId="2" xfId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vertical="center" wrapText="1"/>
    </xf>
    <xf numFmtId="166" fontId="23" fillId="0" borderId="2" xfId="6" applyNumberFormat="1" applyFont="1" applyFill="1" applyBorder="1" applyAlignment="1" applyProtection="1">
      <alignment horizontal="center" vertical="center" wrapText="1"/>
    </xf>
    <xf numFmtId="166" fontId="24" fillId="0" borderId="3" xfId="0" applyNumberFormat="1" applyFont="1" applyFill="1" applyBorder="1" applyAlignment="1" applyProtection="1">
      <alignment horizontal="center" vertical="center"/>
      <protection locked="0"/>
    </xf>
    <xf numFmtId="166" fontId="23" fillId="0" borderId="7" xfId="6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/>
      <protection locked="0"/>
    </xf>
    <xf numFmtId="16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vertical="center" wrapText="1"/>
    </xf>
    <xf numFmtId="166" fontId="22" fillId="0" borderId="35" xfId="0" applyNumberFormat="1" applyFont="1" applyFill="1" applyBorder="1" applyAlignment="1">
      <alignment horizontal="center" vertical="center" wrapText="1"/>
    </xf>
    <xf numFmtId="165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5" xfId="0" applyNumberFormat="1" applyFont="1" applyFill="1" applyBorder="1" applyAlignment="1">
      <alignment horizontal="center" vertical="center" wrapText="1"/>
    </xf>
    <xf numFmtId="0" fontId="1" fillId="0" borderId="2" xfId="1" applyBorder="1"/>
    <xf numFmtId="165" fontId="22" fillId="0" borderId="2" xfId="6" applyNumberFormat="1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1" applyFont="1" applyBorder="1" applyAlignment="1">
      <alignment wrapText="1"/>
    </xf>
    <xf numFmtId="0" fontId="0" fillId="0" borderId="0" xfId="0"/>
    <xf numFmtId="0" fontId="1" fillId="0" borderId="2" xfId="1" applyBorder="1"/>
    <xf numFmtId="0" fontId="1" fillId="0" borderId="3" xfId="1" applyBorder="1"/>
    <xf numFmtId="0" fontId="1" fillId="0" borderId="2" xfId="1" applyBorder="1" applyAlignment="1">
      <alignment horizontal="center"/>
    </xf>
    <xf numFmtId="166" fontId="20" fillId="5" borderId="6" xfId="1" applyNumberFormat="1" applyFont="1" applyFill="1" applyBorder="1" applyAlignment="1">
      <alignment horizontal="center" vertical="center"/>
    </xf>
    <xf numFmtId="165" fontId="1" fillId="6" borderId="6" xfId="1" applyNumberForma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39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/>
    <xf numFmtId="0" fontId="24" fillId="3" borderId="3" xfId="1" applyFont="1" applyFill="1" applyBorder="1"/>
    <xf numFmtId="0" fontId="25" fillId="3" borderId="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top" wrapText="1"/>
    </xf>
    <xf numFmtId="0" fontId="37" fillId="0" borderId="21" xfId="0" applyFont="1" applyFill="1" applyBorder="1" applyAlignment="1">
      <alignment vertical="top" wrapText="1"/>
    </xf>
    <xf numFmtId="166" fontId="24" fillId="0" borderId="3" xfId="1" applyNumberFormat="1" applyFont="1" applyFill="1" applyBorder="1" applyAlignment="1">
      <alignment horizontal="center" vertical="center"/>
    </xf>
    <xf numFmtId="166" fontId="24" fillId="0" borderId="6" xfId="1" applyNumberFormat="1" applyFont="1" applyFill="1" applyBorder="1" applyAlignment="1">
      <alignment horizontal="center" vertical="center"/>
    </xf>
    <xf numFmtId="166" fontId="24" fillId="0" borderId="25" xfId="1" applyNumberFormat="1" applyFont="1" applyFill="1" applyBorder="1" applyAlignment="1">
      <alignment horizontal="center" vertical="center"/>
    </xf>
    <xf numFmtId="166" fontId="24" fillId="0" borderId="24" xfId="1" applyNumberFormat="1" applyFont="1" applyFill="1" applyBorder="1" applyAlignment="1">
      <alignment horizontal="center" vertical="center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4" borderId="0" xfId="1" applyFill="1"/>
    <xf numFmtId="0" fontId="20" fillId="0" borderId="0" xfId="0" applyFont="1" applyAlignment="1">
      <alignment wrapText="1"/>
    </xf>
    <xf numFmtId="0" fontId="20" fillId="0" borderId="2" xfId="1" applyFont="1" applyFill="1" applyBorder="1" applyAlignment="1">
      <alignment horizontal="left" wrapText="1"/>
    </xf>
    <xf numFmtId="0" fontId="1" fillId="0" borderId="0" xfId="1" applyProtection="1">
      <protection locked="0"/>
    </xf>
    <xf numFmtId="0" fontId="1" fillId="0" borderId="0" xfId="1" applyProtection="1">
      <protection locked="0"/>
    </xf>
    <xf numFmtId="0" fontId="24" fillId="0" borderId="2" xfId="1" applyFont="1" applyFill="1" applyBorder="1" applyAlignment="1">
      <alignment horizontal="left" vertical="center" wrapText="1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0" fillId="0" borderId="2" xfId="1" applyFont="1" applyBorder="1" applyAlignment="1">
      <alignment horizontal="left"/>
    </xf>
    <xf numFmtId="0" fontId="1" fillId="0" borderId="0" xfId="1"/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0" borderId="0" xfId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 wrapText="1"/>
    </xf>
    <xf numFmtId="0" fontId="1" fillId="0" borderId="0" xfId="1" applyBorder="1" applyProtection="1">
      <protection locked="0"/>
    </xf>
    <xf numFmtId="0" fontId="20" fillId="0" borderId="6" xfId="1" applyFont="1" applyBorder="1" applyAlignment="1">
      <alignment wrapText="1"/>
    </xf>
    <xf numFmtId="166" fontId="20" fillId="2" borderId="2" xfId="1" applyNumberFormat="1" applyFont="1" applyFill="1" applyBorder="1"/>
    <xf numFmtId="166" fontId="20" fillId="0" borderId="2" xfId="1" applyNumberFormat="1" applyFont="1" applyFill="1" applyBorder="1"/>
    <xf numFmtId="0" fontId="29" fillId="0" borderId="6" xfId="1" applyFont="1" applyFill="1" applyBorder="1" applyAlignment="1">
      <alignment wrapText="1"/>
    </xf>
    <xf numFmtId="165" fontId="2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top" wrapText="1"/>
    </xf>
    <xf numFmtId="0" fontId="22" fillId="0" borderId="39" xfId="0" applyFont="1" applyFill="1" applyBorder="1" applyAlignment="1">
      <alignment vertical="center" wrapText="1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166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1" applyFont="1" applyFill="1" applyBorder="1" applyAlignment="1" applyProtection="1">
      <alignment horizontal="center" vertical="center" wrapText="1"/>
      <protection locked="0"/>
    </xf>
    <xf numFmtId="166" fontId="33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7" fontId="5" fillId="6" borderId="3" xfId="6" applyNumberFormat="1" applyFont="1" applyFill="1" applyBorder="1" applyAlignment="1" applyProtection="1">
      <alignment horizontal="center" vertical="center" wrapText="1"/>
    </xf>
    <xf numFmtId="167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2" xfId="6" applyNumberFormat="1" applyFont="1" applyFill="1" applyBorder="1" applyAlignment="1" applyProtection="1">
      <alignment horizontal="center" vertical="center" wrapText="1"/>
    </xf>
    <xf numFmtId="167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4" fillId="6" borderId="2" xfId="1" applyNumberFormat="1" applyFont="1" applyFill="1" applyBorder="1" applyAlignment="1">
      <alignment horizontal="center" vertical="center"/>
    </xf>
    <xf numFmtId="0" fontId="1" fillId="0" borderId="0" xfId="1" applyProtection="1">
      <protection locked="0"/>
    </xf>
    <xf numFmtId="0" fontId="1" fillId="0" borderId="0" xfId="1"/>
    <xf numFmtId="0" fontId="22" fillId="0" borderId="2" xfId="1" applyFont="1" applyFill="1" applyBorder="1" applyAlignment="1">
      <alignment wrapText="1"/>
    </xf>
    <xf numFmtId="0" fontId="20" fillId="0" borderId="2" xfId="1" applyFont="1" applyFill="1" applyBorder="1" applyAlignment="1">
      <alignment horizontal="left" wrapText="1"/>
    </xf>
    <xf numFmtId="166" fontId="20" fillId="2" borderId="6" xfId="1" applyNumberFormat="1" applyFont="1" applyFill="1" applyBorder="1" applyAlignment="1"/>
    <xf numFmtId="0" fontId="22" fillId="0" borderId="0" xfId="1" applyFont="1" applyFill="1" applyAlignment="1">
      <alignment wrapText="1"/>
    </xf>
    <xf numFmtId="2" fontId="1" fillId="0" borderId="2" xfId="1" applyNumberFormat="1" applyFill="1" applyBorder="1" applyAlignment="1">
      <alignment horizontal="center"/>
    </xf>
    <xf numFmtId="0" fontId="22" fillId="0" borderId="2" xfId="1" applyFont="1" applyFill="1" applyBorder="1" applyAlignment="1">
      <alignment horizontal="left" wrapText="1"/>
    </xf>
    <xf numFmtId="166" fontId="20" fillId="2" borderId="2" xfId="1" applyNumberFormat="1" applyFont="1" applyFill="1" applyBorder="1" applyProtection="1">
      <protection locked="0"/>
    </xf>
    <xf numFmtId="0" fontId="20" fillId="6" borderId="6" xfId="0" applyFont="1" applyFill="1" applyBorder="1" applyAlignment="1" applyProtection="1">
      <alignment horizontal="left" vertical="center" wrapText="1"/>
      <protection locked="0"/>
    </xf>
    <xf numFmtId="0" fontId="25" fillId="6" borderId="2" xfId="0" applyFont="1" applyFill="1" applyBorder="1" applyAlignment="1">
      <alignment horizontal="center" vertical="center" wrapText="1"/>
    </xf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>
      <alignment horizontal="left" wrapText="1"/>
    </xf>
    <xf numFmtId="43" fontId="24" fillId="0" borderId="2" xfId="0" applyNumberFormat="1" applyFont="1" applyFill="1" applyBorder="1" applyAlignment="1" applyProtection="1">
      <alignment horizontal="center" vertical="center"/>
      <protection locked="0"/>
    </xf>
    <xf numFmtId="165" fontId="24" fillId="0" borderId="19" xfId="6" applyNumberFormat="1" applyFont="1" applyFill="1" applyBorder="1" applyAlignment="1" applyProtection="1">
      <alignment vertical="center" wrapText="1"/>
      <protection locked="0"/>
    </xf>
    <xf numFmtId="164" fontId="26" fillId="3" borderId="2" xfId="6" applyFont="1" applyFill="1" applyBorder="1" applyAlignment="1" applyProtection="1">
      <alignment horizontal="center" vertical="center" wrapText="1"/>
    </xf>
    <xf numFmtId="166" fontId="24" fillId="0" borderId="2" xfId="1" applyNumberFormat="1" applyFont="1" applyFill="1" applyBorder="1"/>
    <xf numFmtId="0" fontId="24" fillId="0" borderId="2" xfId="1" applyFont="1" applyFill="1" applyBorder="1"/>
    <xf numFmtId="0" fontId="28" fillId="3" borderId="6" xfId="1" applyFont="1" applyFill="1" applyBorder="1" applyAlignment="1" applyProtection="1">
      <alignment horizontal="center" vertical="center" wrapText="1"/>
      <protection locked="0"/>
    </xf>
    <xf numFmtId="168" fontId="20" fillId="5" borderId="2" xfId="1" applyNumberFormat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left" wrapText="1"/>
    </xf>
    <xf numFmtId="0" fontId="1" fillId="0" borderId="0" xfId="1"/>
    <xf numFmtId="0" fontId="17" fillId="0" borderId="6" xfId="0" applyFont="1" applyFill="1" applyBorder="1" applyAlignment="1">
      <alignment vertical="center" wrapText="1"/>
    </xf>
    <xf numFmtId="0" fontId="24" fillId="0" borderId="2" xfId="1" applyFont="1" applyBorder="1" applyAlignment="1">
      <alignment horizontal="left"/>
    </xf>
    <xf numFmtId="0" fontId="22" fillId="3" borderId="2" xfId="0" applyFont="1" applyFill="1" applyBorder="1" applyAlignment="1">
      <alignment vertical="center" wrapText="1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0" fillId="2" borderId="2" xfId="1" applyNumberFormat="1" applyFont="1" applyFill="1" applyBorder="1" applyAlignment="1"/>
    <xf numFmtId="0" fontId="20" fillId="0" borderId="2" xfId="1" applyFont="1" applyFill="1" applyBorder="1" applyAlignment="1">
      <alignment horizontal="left"/>
    </xf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wrapText="1"/>
    </xf>
    <xf numFmtId="0" fontId="22" fillId="0" borderId="0" xfId="1" applyFont="1" applyBorder="1"/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20" fillId="0" borderId="6" xfId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justify"/>
    </xf>
    <xf numFmtId="0" fontId="9" fillId="2" borderId="20" xfId="1" applyFont="1" applyFill="1" applyBorder="1" applyAlignment="1" applyProtection="1">
      <alignment horizontal="center" vertical="center" wrapText="1"/>
      <protection locked="0"/>
    </xf>
    <xf numFmtId="0" fontId="9" fillId="2" borderId="21" xfId="1" applyFont="1" applyFill="1" applyBorder="1" applyAlignment="1" applyProtection="1">
      <alignment horizontal="center" vertical="center" wrapText="1"/>
      <protection locked="0"/>
    </xf>
    <xf numFmtId="0" fontId="22" fillId="6" borderId="21" xfId="1" applyFont="1" applyFill="1" applyBorder="1" applyAlignment="1">
      <alignment horizontal="left" vertical="top" wrapText="1"/>
    </xf>
    <xf numFmtId="0" fontId="35" fillId="2" borderId="2" xfId="0" applyFont="1" applyFill="1" applyBorder="1" applyAlignment="1">
      <alignment horizontal="left" vertical="center" wrapText="1"/>
    </xf>
    <xf numFmtId="2" fontId="4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35" fillId="2" borderId="32" xfId="0" applyFont="1" applyFill="1" applyBorder="1" applyAlignment="1">
      <alignment horizontal="left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2" fontId="28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4" applyFont="1" applyBorder="1" applyAlignment="1">
      <alignment wrapText="1"/>
    </xf>
    <xf numFmtId="166" fontId="24" fillId="0" borderId="2" xfId="14" applyNumberFormat="1" applyFont="1" applyBorder="1"/>
    <xf numFmtId="166" fontId="24" fillId="0" borderId="3" xfId="14" applyNumberFormat="1" applyFont="1" applyBorder="1"/>
    <xf numFmtId="0" fontId="24" fillId="0" borderId="2" xfId="14" applyFont="1" applyBorder="1"/>
    <xf numFmtId="0" fontId="24" fillId="0" borderId="3" xfId="14" applyFont="1" applyBorder="1"/>
    <xf numFmtId="0" fontId="24" fillId="0" borderId="6" xfId="1" applyFont="1" applyBorder="1" applyAlignment="1">
      <alignment wrapText="1"/>
    </xf>
    <xf numFmtId="0" fontId="24" fillId="0" borderId="6" xfId="1" applyFont="1" applyBorder="1"/>
    <xf numFmtId="166" fontId="1" fillId="0" borderId="6" xfId="1" applyNumberFormat="1" applyBorder="1"/>
    <xf numFmtId="166" fontId="1" fillId="0" borderId="25" xfId="1" applyNumberFormat="1" applyBorder="1"/>
    <xf numFmtId="166" fontId="24" fillId="0" borderId="6" xfId="1" applyNumberFormat="1" applyFont="1" applyBorder="1"/>
    <xf numFmtId="166" fontId="24" fillId="0" borderId="25" xfId="1" applyNumberFormat="1" applyFont="1" applyBorder="1"/>
    <xf numFmtId="166" fontId="10" fillId="3" borderId="6" xfId="1" applyNumberFormat="1" applyFont="1" applyFill="1" applyBorder="1"/>
    <xf numFmtId="166" fontId="10" fillId="3" borderId="25" xfId="1" applyNumberFormat="1" applyFont="1" applyFill="1" applyBorder="1"/>
    <xf numFmtId="166" fontId="10" fillId="3" borderId="2" xfId="1" applyNumberFormat="1" applyFont="1" applyFill="1" applyBorder="1"/>
    <xf numFmtId="0" fontId="10" fillId="3" borderId="2" xfId="1" applyFont="1" applyFill="1" applyBorder="1" applyProtection="1">
      <protection locked="0"/>
    </xf>
    <xf numFmtId="166" fontId="10" fillId="3" borderId="7" xfId="1" applyNumberFormat="1" applyFont="1" applyFill="1" applyBorder="1"/>
    <xf numFmtId="166" fontId="10" fillId="3" borderId="3" xfId="1" applyNumberFormat="1" applyFont="1" applyFill="1" applyBorder="1"/>
    <xf numFmtId="0" fontId="23" fillId="7" borderId="40" xfId="0" applyNumberFormat="1" applyFont="1" applyFill="1" applyBorder="1" applyAlignment="1">
      <alignment vertical="top" wrapText="1"/>
    </xf>
    <xf numFmtId="0" fontId="26" fillId="3" borderId="2" xfId="1" applyFont="1" applyFill="1" applyBorder="1" applyAlignment="1" applyProtection="1">
      <alignment horizontal="center" vertical="center" wrapText="1"/>
      <protection locked="0"/>
    </xf>
    <xf numFmtId="166" fontId="2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left"/>
    </xf>
    <xf numFmtId="0" fontId="24" fillId="0" borderId="2" xfId="1" applyFont="1" applyFill="1" applyBorder="1" applyAlignment="1">
      <alignment horizontal="left" wrapText="1"/>
    </xf>
    <xf numFmtId="0" fontId="9" fillId="3" borderId="21" xfId="1" applyFont="1" applyFill="1" applyBorder="1" applyAlignment="1" applyProtection="1">
      <alignment horizontal="center" vertical="center" wrapText="1"/>
      <protection locked="0"/>
    </xf>
    <xf numFmtId="165" fontId="5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23" fillId="7" borderId="2" xfId="0" applyNumberFormat="1" applyFont="1" applyFill="1" applyBorder="1" applyAlignment="1">
      <alignment vertical="top" wrapText="1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23" fillId="3" borderId="41" xfId="0" applyNumberFormat="1" applyFont="1" applyFill="1" applyBorder="1" applyAlignment="1">
      <alignment vertical="top" wrapText="1"/>
    </xf>
    <xf numFmtId="0" fontId="23" fillId="0" borderId="2" xfId="0" applyNumberFormat="1" applyFont="1" applyFill="1" applyBorder="1" applyAlignment="1">
      <alignment vertical="top" wrapText="1"/>
    </xf>
    <xf numFmtId="166" fontId="24" fillId="0" borderId="2" xfId="1" applyNumberFormat="1" applyFont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24" fillId="0" borderId="3" xfId="1" applyFont="1" applyBorder="1" applyAlignment="1">
      <alignment horizontal="right"/>
    </xf>
    <xf numFmtId="0" fontId="24" fillId="0" borderId="5" xfId="1" applyFont="1" applyBorder="1" applyAlignment="1">
      <alignment horizontal="right"/>
    </xf>
    <xf numFmtId="2" fontId="24" fillId="2" borderId="2" xfId="1" applyNumberFormat="1" applyFont="1" applyFill="1" applyBorder="1" applyAlignment="1"/>
    <xf numFmtId="0" fontId="26" fillId="3" borderId="21" xfId="1" applyFont="1" applyFill="1" applyBorder="1" applyAlignment="1" applyProtection="1">
      <alignment horizontal="center" vertical="center" wrapText="1"/>
      <protection locked="0"/>
    </xf>
    <xf numFmtId="166" fontId="14" fillId="3" borderId="21" xfId="1" applyNumberFormat="1" applyFont="1" applyFill="1" applyBorder="1" applyAlignment="1">
      <alignment horizontal="center" vertical="center"/>
    </xf>
    <xf numFmtId="166" fontId="29" fillId="3" borderId="2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4" fillId="0" borderId="2" xfId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center" vertical="center" wrapText="1"/>
    </xf>
    <xf numFmtId="166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40" fillId="0" borderId="2" xfId="1" applyNumberFormat="1" applyFont="1" applyFill="1" applyBorder="1" applyAlignment="1">
      <alignment horizontal="right" vertical="center"/>
    </xf>
    <xf numFmtId="166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1" applyNumberFormat="1" applyFont="1" applyFill="1" applyBorder="1" applyAlignment="1">
      <alignment horizontal="right" vertical="center"/>
    </xf>
    <xf numFmtId="166" fontId="1" fillId="2" borderId="2" xfId="1" applyNumberFormat="1" applyFont="1" applyFill="1" applyBorder="1" applyAlignment="1">
      <alignment horizontal="center" vertical="center"/>
    </xf>
    <xf numFmtId="166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1" fillId="3" borderId="2" xfId="1" applyNumberFormat="1" applyFill="1" applyBorder="1" applyProtection="1">
      <protection locked="0"/>
    </xf>
    <xf numFmtId="166" fontId="14" fillId="3" borderId="2" xfId="1" applyNumberFormat="1" applyFont="1" applyFill="1" applyBorder="1" applyAlignment="1">
      <alignment horizontal="right" vertical="center"/>
    </xf>
    <xf numFmtId="166" fontId="5" fillId="3" borderId="2" xfId="3" applyNumberFormat="1" applyFont="1" applyFill="1" applyBorder="1" applyAlignment="1" applyProtection="1">
      <alignment horizontal="right" vertical="center" wrapText="1"/>
      <protection locked="0"/>
    </xf>
    <xf numFmtId="166" fontId="5" fillId="3" borderId="3" xfId="3" applyNumberFormat="1" applyFont="1" applyFill="1" applyBorder="1" applyAlignment="1" applyProtection="1">
      <alignment horizontal="right" vertical="center" wrapText="1"/>
      <protection locked="0"/>
    </xf>
    <xf numFmtId="166" fontId="1" fillId="3" borderId="2" xfId="1" applyNumberFormat="1" applyFill="1" applyBorder="1" applyAlignment="1" applyProtection="1">
      <alignment horizontal="right"/>
      <protection locked="0"/>
    </xf>
    <xf numFmtId="0" fontId="20" fillId="3" borderId="6" xfId="0" applyFont="1" applyFill="1" applyBorder="1" applyAlignment="1" applyProtection="1">
      <alignment horizontal="left" vertical="center" wrapText="1"/>
      <protection locked="0"/>
    </xf>
    <xf numFmtId="165" fontId="26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left" vertical="center" wrapText="1"/>
    </xf>
    <xf numFmtId="166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0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0" fillId="0" borderId="2" xfId="1" applyNumberFormat="1" applyFont="1" applyFill="1" applyBorder="1" applyProtection="1">
      <protection locked="0"/>
    </xf>
    <xf numFmtId="166" fontId="20" fillId="0" borderId="2" xfId="1" applyNumberFormat="1" applyFont="1" applyFill="1" applyBorder="1" applyAlignment="1"/>
    <xf numFmtId="166" fontId="43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9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" xfId="1" applyNumberFormat="1" applyFont="1" applyFill="1" applyBorder="1" applyAlignment="1" applyProtection="1">
      <alignment horizontal="center" vertical="center"/>
      <protection locked="0"/>
    </xf>
    <xf numFmtId="167" fontId="20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29" fillId="3" borderId="2" xfId="1" applyNumberFormat="1" applyFont="1" applyFill="1" applyBorder="1" applyAlignment="1" applyProtection="1">
      <alignment horizontal="center" vertical="center"/>
      <protection locked="0"/>
    </xf>
    <xf numFmtId="166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1" fillId="6" borderId="2" xfId="1" applyNumberFormat="1" applyFill="1" applyBorder="1" applyProtection="1">
      <protection locked="0"/>
    </xf>
    <xf numFmtId="166" fontId="5" fillId="6" borderId="21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3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/>
    <xf numFmtId="166" fontId="23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2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2" xfId="0" applyNumberFormat="1" applyFont="1" applyFill="1" applyBorder="1" applyAlignment="1"/>
    <xf numFmtId="166" fontId="23" fillId="0" borderId="20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7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7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27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3" borderId="2" xfId="0" applyNumberFormat="1" applyFont="1" applyFill="1" applyBorder="1" applyAlignment="1"/>
    <xf numFmtId="0" fontId="24" fillId="3" borderId="6" xfId="0" applyFont="1" applyFill="1" applyBorder="1" applyAlignment="1" applyProtection="1">
      <alignment horizontal="left" vertical="center" wrapText="1"/>
      <protection locked="0"/>
    </xf>
    <xf numFmtId="0" fontId="24" fillId="3" borderId="7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4" fillId="6" borderId="7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 wrapText="1"/>
    </xf>
    <xf numFmtId="0" fontId="24" fillId="0" borderId="6" xfId="1" applyFont="1" applyFill="1" applyBorder="1" applyAlignment="1">
      <alignment horizontal="left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166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6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23" fillId="3" borderId="6" xfId="3" applyNumberFormat="1" applyFont="1" applyFill="1" applyBorder="1" applyAlignment="1" applyProtection="1">
      <alignment horizontal="center" vertical="center" wrapText="1"/>
      <protection locked="0"/>
    </xf>
    <xf numFmtId="166" fontId="23" fillId="6" borderId="2" xfId="6" applyNumberFormat="1" applyFont="1" applyFill="1" applyBorder="1" applyAlignment="1" applyProtection="1">
      <alignment horizontal="center" vertical="center" wrapText="1"/>
    </xf>
    <xf numFmtId="166" fontId="24" fillId="6" borderId="2" xfId="0" applyNumberFormat="1" applyFont="1" applyFill="1" applyBorder="1" applyAlignment="1">
      <alignment horizontal="right" vertical="center" wrapText="1"/>
    </xf>
    <xf numFmtId="166" fontId="24" fillId="6" borderId="3" xfId="0" applyNumberFormat="1" applyFont="1" applyFill="1" applyBorder="1" applyAlignment="1">
      <alignment horizontal="right" vertical="center" wrapText="1"/>
    </xf>
    <xf numFmtId="166" fontId="23" fillId="6" borderId="2" xfId="3" applyNumberFormat="1" applyFont="1" applyFill="1" applyBorder="1" applyAlignment="1" applyProtection="1">
      <alignment horizontal="right" vertical="center" wrapText="1"/>
      <protection locked="0"/>
    </xf>
    <xf numFmtId="166" fontId="24" fillId="6" borderId="2" xfId="1" applyNumberFormat="1" applyFont="1" applyFill="1" applyBorder="1" applyProtection="1">
      <protection locked="0"/>
    </xf>
    <xf numFmtId="49" fontId="24" fillId="0" borderId="2" xfId="0" applyNumberFormat="1" applyFont="1" applyFill="1" applyBorder="1" applyAlignment="1">
      <alignment vertical="top" wrapText="1"/>
    </xf>
    <xf numFmtId="0" fontId="23" fillId="0" borderId="3" xfId="1" applyFont="1" applyFill="1" applyBorder="1" applyAlignment="1" applyProtection="1">
      <alignment horizontal="center" vertical="center" wrapText="1"/>
      <protection locked="0"/>
    </xf>
    <xf numFmtId="166" fontId="11" fillId="3" borderId="3" xfId="0" applyNumberFormat="1" applyFont="1" applyFill="1" applyBorder="1" applyProtection="1">
      <protection locked="0"/>
    </xf>
    <xf numFmtId="166" fontId="1" fillId="3" borderId="3" xfId="1" applyNumberFormat="1" applyFill="1" applyBorder="1"/>
    <xf numFmtId="166" fontId="24" fillId="2" borderId="2" xfId="6" applyNumberFormat="1" applyFont="1" applyFill="1" applyBorder="1" applyAlignment="1" applyProtection="1">
      <alignment horizontal="center" vertical="center" wrapText="1"/>
      <protection locked="0"/>
    </xf>
    <xf numFmtId="166" fontId="24" fillId="2" borderId="3" xfId="1" applyNumberFormat="1" applyFont="1" applyFill="1" applyBorder="1"/>
    <xf numFmtId="166" fontId="24" fillId="3" borderId="2" xfId="6" applyNumberFormat="1" applyFont="1" applyFill="1" applyBorder="1" applyAlignment="1" applyProtection="1">
      <alignment horizontal="center" vertical="center" wrapText="1"/>
      <protection locked="0"/>
    </xf>
    <xf numFmtId="166" fontId="24" fillId="3" borderId="2" xfId="1" applyNumberFormat="1" applyFont="1" applyFill="1" applyBorder="1"/>
    <xf numFmtId="166" fontId="24" fillId="3" borderId="3" xfId="1" applyNumberFormat="1" applyFont="1" applyFill="1" applyBorder="1"/>
    <xf numFmtId="0" fontId="15" fillId="0" borderId="2" xfId="1" applyFont="1" applyFill="1" applyBorder="1" applyAlignment="1" applyProtection="1">
      <alignment horizontal="left" vertical="center" wrapText="1"/>
      <protection locked="0"/>
    </xf>
    <xf numFmtId="165" fontId="23" fillId="0" borderId="2" xfId="6" applyNumberFormat="1" applyFont="1" applyFill="1" applyBorder="1" applyAlignment="1" applyProtection="1">
      <alignment horizontal="center" vertical="center" wrapText="1"/>
    </xf>
    <xf numFmtId="165" fontId="23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" xfId="1" applyNumberFormat="1" applyFont="1" applyFill="1" applyBorder="1" applyAlignment="1">
      <alignment horizontal="center"/>
    </xf>
    <xf numFmtId="166" fontId="24" fillId="0" borderId="2" xfId="1" applyNumberFormat="1" applyFont="1" applyBorder="1"/>
    <xf numFmtId="166" fontId="24" fillId="0" borderId="3" xfId="1" applyNumberFormat="1" applyFont="1" applyBorder="1"/>
    <xf numFmtId="166" fontId="25" fillId="0" borderId="0" xfId="0" applyNumberFormat="1" applyFont="1"/>
    <xf numFmtId="167" fontId="23" fillId="2" borderId="2" xfId="3" applyNumberFormat="1" applyFont="1" applyFill="1" applyBorder="1" applyAlignment="1" applyProtection="1">
      <alignment horizontal="center" wrapText="1"/>
      <protection locked="0"/>
    </xf>
    <xf numFmtId="166" fontId="23" fillId="2" borderId="2" xfId="3" applyNumberFormat="1" applyFont="1" applyFill="1" applyBorder="1" applyAlignment="1" applyProtection="1">
      <alignment horizontal="center" wrapText="1"/>
      <protection locked="0"/>
    </xf>
    <xf numFmtId="166" fontId="24" fillId="2" borderId="2" xfId="1" applyNumberFormat="1" applyFont="1" applyFill="1" applyBorder="1" applyAlignment="1" applyProtection="1">
      <protection locked="0"/>
    </xf>
    <xf numFmtId="166" fontId="24" fillId="0" borderId="2" xfId="1" applyNumberFormat="1" applyFont="1" applyBorder="1" applyAlignment="1">
      <alignment horizontal="center"/>
    </xf>
    <xf numFmtId="166" fontId="27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2" borderId="2" xfId="1" applyNumberFormat="1" applyFont="1" applyFill="1" applyBorder="1" applyProtection="1">
      <protection locked="0"/>
    </xf>
    <xf numFmtId="0" fontId="45" fillId="3" borderId="2" xfId="1" applyFont="1" applyFill="1" applyBorder="1" applyAlignment="1" applyProtection="1">
      <alignment horizontal="center" vertical="center" wrapText="1"/>
      <protection locked="0"/>
    </xf>
    <xf numFmtId="0" fontId="45" fillId="6" borderId="16" xfId="1" applyFont="1" applyFill="1" applyBorder="1" applyAlignment="1" applyProtection="1">
      <alignment horizontal="center" vertical="center" wrapText="1"/>
      <protection locked="0"/>
    </xf>
    <xf numFmtId="165" fontId="26" fillId="6" borderId="17" xfId="3" applyNumberFormat="1" applyFont="1" applyFill="1" applyBorder="1" applyAlignment="1" applyProtection="1">
      <alignment horizontal="center" vertical="center" wrapText="1"/>
      <protection locked="0"/>
    </xf>
    <xf numFmtId="165" fontId="26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5" fillId="6" borderId="2" xfId="1" applyFont="1" applyFill="1" applyBorder="1" applyAlignment="1" applyProtection="1">
      <alignment horizontal="center" vertical="center" wrapText="1"/>
      <protection locked="0"/>
    </xf>
    <xf numFmtId="165" fontId="26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Protection="1">
      <protection locked="0"/>
    </xf>
    <xf numFmtId="0" fontId="45" fillId="6" borderId="18" xfId="1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</xf>
    <xf numFmtId="0" fontId="26" fillId="6" borderId="21" xfId="0" applyFont="1" applyFill="1" applyBorder="1" applyAlignment="1" applyProtection="1">
      <alignment horizontal="center" vertical="center" wrapText="1"/>
    </xf>
    <xf numFmtId="165" fontId="26" fillId="6" borderId="6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8" xfId="1" applyNumberFormat="1" applyFont="1" applyFill="1" applyBorder="1" applyAlignment="1">
      <alignment horizontal="left" vertical="center" wrapText="1"/>
    </xf>
    <xf numFmtId="2" fontId="24" fillId="0" borderId="3" xfId="1" applyNumberFormat="1" applyFont="1" applyFill="1" applyBorder="1" applyAlignment="1">
      <alignment horizontal="center" vertical="center" wrapText="1"/>
    </xf>
    <xf numFmtId="2" fontId="24" fillId="0" borderId="2" xfId="1" applyNumberFormat="1" applyFont="1" applyFill="1" applyBorder="1" applyAlignment="1">
      <alignment horizontal="center" vertical="center" wrapText="1"/>
    </xf>
    <xf numFmtId="166" fontId="24" fillId="0" borderId="4" xfId="1" applyNumberFormat="1" applyFont="1" applyFill="1" applyBorder="1" applyAlignment="1">
      <alignment horizontal="left" vertical="center"/>
    </xf>
    <xf numFmtId="165" fontId="2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Protection="1">
      <protection locked="0"/>
    </xf>
    <xf numFmtId="166" fontId="24" fillId="0" borderId="4" xfId="1" applyNumberFormat="1" applyFont="1" applyFill="1" applyBorder="1" applyAlignment="1">
      <alignment horizontal="left" vertical="center" wrapText="1"/>
    </xf>
    <xf numFmtId="166" fontId="24" fillId="0" borderId="23" xfId="1" applyNumberFormat="1" applyFont="1" applyFill="1" applyBorder="1" applyAlignment="1">
      <alignment horizontal="left" vertical="center" wrapText="1"/>
    </xf>
    <xf numFmtId="166" fontId="25" fillId="0" borderId="23" xfId="1" applyNumberFormat="1" applyFont="1" applyFill="1" applyBorder="1" applyAlignment="1">
      <alignment horizontal="left" vertical="center" wrapText="1"/>
    </xf>
    <xf numFmtId="166" fontId="24" fillId="0" borderId="39" xfId="1" applyNumberFormat="1" applyFont="1" applyFill="1" applyBorder="1" applyAlignment="1">
      <alignment horizontal="left" vertical="center" wrapText="1"/>
    </xf>
    <xf numFmtId="166" fontId="24" fillId="0" borderId="21" xfId="1" applyNumberFormat="1" applyFont="1" applyFill="1" applyBorder="1" applyAlignment="1">
      <alignment horizontal="left" vertical="center" wrapText="1"/>
    </xf>
    <xf numFmtId="0" fontId="23" fillId="3" borderId="27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166" fontId="24" fillId="3" borderId="2" xfId="1" applyNumberFormat="1" applyFont="1" applyFill="1" applyBorder="1" applyAlignment="1">
      <alignment horizontal="center"/>
    </xf>
    <xf numFmtId="0" fontId="24" fillId="3" borderId="2" xfId="1" applyFont="1" applyFill="1" applyBorder="1" applyAlignment="1">
      <alignment horizontal="center"/>
    </xf>
    <xf numFmtId="0" fontId="3" fillId="3" borderId="2" xfId="1" applyFont="1" applyFill="1" applyBorder="1"/>
    <xf numFmtId="165" fontId="23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Protection="1">
      <protection locked="0"/>
    </xf>
    <xf numFmtId="0" fontId="24" fillId="0" borderId="23" xfId="1" applyFont="1" applyFill="1" applyBorder="1" applyAlignment="1">
      <alignment horizontal="left" wrapText="1"/>
    </xf>
    <xf numFmtId="165" fontId="20" fillId="2" borderId="2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Fill="1" applyBorder="1" applyAlignment="1">
      <alignment horizontal="left"/>
    </xf>
    <xf numFmtId="165" fontId="20" fillId="2" borderId="2" xfId="3" applyNumberFormat="1" applyFont="1" applyFill="1" applyBorder="1" applyAlignment="1" applyProtection="1">
      <alignment horizontal="center"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3" borderId="21" xfId="1" applyFont="1" applyFill="1" applyBorder="1" applyAlignment="1">
      <alignment horizontal="center" vertical="center" wrapText="1"/>
    </xf>
    <xf numFmtId="165" fontId="2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Protection="1">
      <protection locked="0"/>
    </xf>
    <xf numFmtId="167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5" fontId="26" fillId="3" borderId="2" xfId="6" applyNumberFormat="1" applyFont="1" applyFill="1" applyBorder="1" applyAlignment="1" applyProtection="1">
      <alignment horizontal="center" vertical="center" wrapText="1"/>
    </xf>
    <xf numFmtId="165" fontId="2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1" applyFont="1" applyFill="1" applyBorder="1" applyAlignment="1">
      <alignment horizontal="center" vertical="center"/>
    </xf>
    <xf numFmtId="0" fontId="22" fillId="2" borderId="2" xfId="1" applyFont="1" applyFill="1" applyBorder="1"/>
    <xf numFmtId="0" fontId="22" fillId="2" borderId="2" xfId="1" applyFont="1" applyFill="1" applyBorder="1" applyAlignment="1">
      <alignment vertical="center"/>
    </xf>
    <xf numFmtId="0" fontId="22" fillId="2" borderId="3" xfId="1" applyFont="1" applyFill="1" applyBorder="1"/>
    <xf numFmtId="49" fontId="24" fillId="0" borderId="4" xfId="0" applyNumberFormat="1" applyFont="1" applyFill="1" applyBorder="1" applyAlignment="1">
      <alignment vertical="top" wrapText="1"/>
    </xf>
    <xf numFmtId="49" fontId="22" fillId="0" borderId="23" xfId="0" applyNumberFormat="1" applyFont="1" applyFill="1" applyBorder="1" applyAlignment="1">
      <alignment vertical="top" wrapText="1"/>
    </xf>
    <xf numFmtId="165" fontId="27" fillId="3" borderId="25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7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>
      <alignment horizontal="left" wrapText="1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left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>
      <alignment horizontal="left" wrapText="1"/>
    </xf>
    <xf numFmtId="166" fontId="24" fillId="2" borderId="6" xfId="3" applyNumberFormat="1" applyFont="1" applyFill="1" applyBorder="1" applyAlignment="1" applyProtection="1">
      <alignment horizontal="center" vertical="center" wrapText="1"/>
      <protection locked="0"/>
    </xf>
    <xf numFmtId="4" fontId="28" fillId="6" borderId="21" xfId="3" applyNumberFormat="1" applyFont="1" applyFill="1" applyBorder="1" applyAlignment="1" applyProtection="1">
      <alignment horizontal="center" vertical="center" wrapText="1"/>
      <protection locked="0"/>
    </xf>
    <xf numFmtId="164" fontId="23" fillId="3" borderId="2" xfId="6" applyFont="1" applyFill="1" applyBorder="1" applyAlignment="1" applyProtection="1">
      <alignment horizontal="center" vertical="center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1" fillId="0" borderId="0" xfId="1"/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>
      <alignment vertical="top" wrapText="1"/>
    </xf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166" fontId="22" fillId="0" borderId="21" xfId="1" applyNumberFormat="1" applyFont="1" applyFill="1" applyBorder="1" applyAlignment="1">
      <alignment horizontal="center" vertical="center" wrapText="1"/>
    </xf>
    <xf numFmtId="2" fontId="22" fillId="0" borderId="21" xfId="1" applyNumberFormat="1" applyFont="1" applyFill="1" applyBorder="1" applyAlignment="1">
      <alignment horizontal="center" vertical="center"/>
    </xf>
    <xf numFmtId="2" fontId="22" fillId="0" borderId="31" xfId="1" applyNumberFormat="1" applyFont="1" applyFill="1" applyBorder="1" applyAlignment="1">
      <alignment horizontal="center" vertical="center"/>
    </xf>
    <xf numFmtId="166" fontId="22" fillId="0" borderId="2" xfId="1" applyNumberFormat="1" applyFont="1" applyFill="1" applyBorder="1" applyAlignment="1">
      <alignment horizontal="center" vertical="center"/>
    </xf>
    <xf numFmtId="166" fontId="18" fillId="0" borderId="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/>
    <xf numFmtId="0" fontId="38" fillId="0" borderId="3" xfId="0" applyFont="1" applyFill="1" applyBorder="1" applyAlignment="1"/>
    <xf numFmtId="0" fontId="24" fillId="0" borderId="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42" xfId="1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17" fillId="0" borderId="6" xfId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4" fillId="0" borderId="2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/>
    <xf numFmtId="0" fontId="11" fillId="0" borderId="36" xfId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28" xfId="0" applyFill="1" applyBorder="1" applyAlignment="1"/>
    <xf numFmtId="0" fontId="9" fillId="2" borderId="31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/>
    <xf numFmtId="0" fontId="0" fillId="2" borderId="28" xfId="0" applyFill="1" applyBorder="1" applyAlignment="1"/>
    <xf numFmtId="0" fontId="25" fillId="0" borderId="20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4" fillId="0" borderId="20" xfId="1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3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0" fillId="0" borderId="0" xfId="0" applyFill="1" applyAlignment="1"/>
    <xf numFmtId="0" fontId="20" fillId="6" borderId="6" xfId="7" applyFont="1" applyFill="1" applyBorder="1" applyAlignment="1" applyProtection="1">
      <alignment horizontal="right" vertical="top" wrapText="1"/>
    </xf>
    <xf numFmtId="0" fontId="20" fillId="6" borderId="20" xfId="7" applyFont="1" applyFill="1" applyBorder="1" applyAlignment="1" applyProtection="1">
      <alignment horizontal="right" vertical="top" wrapText="1"/>
    </xf>
    <xf numFmtId="0" fontId="20" fillId="6" borderId="21" xfId="7" applyFont="1" applyFill="1" applyBorder="1" applyAlignment="1" applyProtection="1">
      <alignment horizontal="right" vertical="top" wrapText="1"/>
    </xf>
    <xf numFmtId="0" fontId="9" fillId="2" borderId="25" xfId="1" applyFont="1" applyFill="1" applyBorder="1" applyAlignment="1" applyProtection="1">
      <alignment horizontal="center" vertical="center" wrapText="1"/>
      <protection locked="0"/>
    </xf>
    <xf numFmtId="0" fontId="9" fillId="2" borderId="38" xfId="1" applyFon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/>
    <xf numFmtId="0" fontId="0" fillId="2" borderId="23" xfId="0" applyFill="1" applyBorder="1" applyAlignment="1"/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1" xfId="1" applyFont="1" applyFill="1" applyBorder="1" applyAlignment="1" applyProtection="1">
      <alignment horizontal="center" vertical="top"/>
      <protection locked="0"/>
    </xf>
    <xf numFmtId="0" fontId="7" fillId="2" borderId="10" xfId="1" applyFont="1" applyFill="1" applyBorder="1" applyAlignment="1" applyProtection="1">
      <alignment horizontal="center" vertical="top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31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22" fillId="0" borderId="0" xfId="1" applyFont="1" applyBorder="1" applyAlignment="1">
      <alignment wrapText="1"/>
    </xf>
    <xf numFmtId="0" fontId="9" fillId="0" borderId="25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/>
    <xf numFmtId="0" fontId="0" fillId="0" borderId="4" xfId="0" applyFill="1" applyBorder="1" applyAlignment="1"/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/>
    <xf numFmtId="0" fontId="34" fillId="0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20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Обычный 2 2 2" xfId="11"/>
    <cellStyle name="Обычный 2 2 3" xfId="14"/>
    <cellStyle name="Обычный 2 2 3 2" xfId="17"/>
    <cellStyle name="Финансовый" xfId="6" builtinId="3"/>
    <cellStyle name="Финансовый 2" xfId="2"/>
    <cellStyle name="Финансовый 2 2" xfId="9"/>
    <cellStyle name="Финансовый 2 2 2" xfId="12"/>
    <cellStyle name="Финансовый 2 2 3" xfId="15"/>
    <cellStyle name="Финансовый 2 2 3 2" xfId="18"/>
    <cellStyle name="Финансовый 3" xfId="3"/>
    <cellStyle name="Финансовый 3 2" xfId="10"/>
    <cellStyle name="Финансовый 3 2 2" xfId="13"/>
    <cellStyle name="Финансовый 3 2 3" xfId="16"/>
    <cellStyle name="Финансовый 3 2 3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6"/>
  <sheetViews>
    <sheetView tabSelected="1" view="pageBreakPreview" zoomScaleNormal="66" zoomScaleSheetLayoutView="100" workbookViewId="0">
      <selection activeCell="K6" sqref="K6"/>
    </sheetView>
  </sheetViews>
  <sheetFormatPr defaultRowHeight="12.75" x14ac:dyDescent="0.2"/>
  <cols>
    <col min="1" max="1" width="29.140625" style="7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85546875" style="3" bestFit="1" customWidth="1"/>
    <col min="16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5" s="1" customFormat="1" ht="12.75" customHeight="1" x14ac:dyDescent="0.2">
      <c r="A1" s="813" t="s">
        <v>232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339"/>
    </row>
    <row r="2" spans="1:15" s="1" customFormat="1" ht="21" customHeight="1" x14ac:dyDescent="0.2">
      <c r="A2" s="815"/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339"/>
    </row>
    <row r="3" spans="1:15" s="1" customFormat="1" ht="7.5" customHeight="1" x14ac:dyDescent="0.2">
      <c r="A3" s="816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339"/>
    </row>
    <row r="4" spans="1:15" s="2" customFormat="1" ht="87.75" customHeight="1" x14ac:dyDescent="0.25">
      <c r="A4" s="818" t="s">
        <v>11</v>
      </c>
      <c r="B4" s="821" t="s">
        <v>4</v>
      </c>
      <c r="C4" s="829" t="s">
        <v>76</v>
      </c>
      <c r="D4" s="821" t="s">
        <v>3</v>
      </c>
      <c r="E4" s="821" t="s">
        <v>5</v>
      </c>
      <c r="F4" s="825" t="s">
        <v>6</v>
      </c>
      <c r="G4" s="826"/>
      <c r="H4" s="826"/>
      <c r="I4" s="826"/>
      <c r="J4" s="826"/>
      <c r="K4" s="826"/>
      <c r="L4" s="826"/>
      <c r="M4" s="826"/>
      <c r="N4" s="827"/>
      <c r="O4" s="828"/>
    </row>
    <row r="5" spans="1:15" s="2" customFormat="1" ht="18.75" x14ac:dyDescent="0.2">
      <c r="A5" s="819"/>
      <c r="B5" s="821"/>
      <c r="C5" s="731"/>
      <c r="D5" s="821"/>
      <c r="E5" s="821"/>
      <c r="F5" s="821" t="s">
        <v>7</v>
      </c>
      <c r="G5" s="821"/>
      <c r="H5" s="821" t="s">
        <v>8</v>
      </c>
      <c r="I5" s="821"/>
      <c r="J5" s="823" t="s">
        <v>9</v>
      </c>
      <c r="K5" s="824"/>
      <c r="L5" s="821" t="s">
        <v>10</v>
      </c>
      <c r="M5" s="823"/>
      <c r="N5" s="821" t="s">
        <v>64</v>
      </c>
      <c r="O5" s="821"/>
    </row>
    <row r="6" spans="1:15" s="2" customFormat="1" ht="37.5" customHeight="1" thickBot="1" x14ac:dyDescent="0.25">
      <c r="A6" s="820"/>
      <c r="B6" s="822"/>
      <c r="C6" s="736"/>
      <c r="D6" s="822"/>
      <c r="E6" s="822"/>
      <c r="F6" s="81" t="s">
        <v>0</v>
      </c>
      <c r="G6" s="81" t="s">
        <v>1</v>
      </c>
      <c r="H6" s="81" t="s">
        <v>0</v>
      </c>
      <c r="I6" s="81" t="s">
        <v>1</v>
      </c>
      <c r="J6" s="81" t="s">
        <v>0</v>
      </c>
      <c r="K6" s="81" t="s">
        <v>1</v>
      </c>
      <c r="L6" s="101" t="s">
        <v>0</v>
      </c>
      <c r="M6" s="102" t="s">
        <v>1</v>
      </c>
      <c r="N6" s="100" t="s">
        <v>0</v>
      </c>
      <c r="O6" s="100" t="s">
        <v>1</v>
      </c>
    </row>
    <row r="7" spans="1:15" s="1" customFormat="1" ht="30" customHeight="1" thickBot="1" x14ac:dyDescent="0.3">
      <c r="A7" s="781" t="s">
        <v>13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3"/>
      <c r="O7" s="784"/>
    </row>
    <row r="8" spans="1:15" s="1" customFormat="1" ht="156" customHeight="1" thickBot="1" x14ac:dyDescent="0.25">
      <c r="A8" s="779"/>
      <c r="B8" s="274" t="s">
        <v>137</v>
      </c>
      <c r="C8" s="275"/>
      <c r="D8" s="406">
        <v>195.6</v>
      </c>
      <c r="E8" s="406">
        <v>195.6</v>
      </c>
      <c r="F8" s="180">
        <v>48.9</v>
      </c>
      <c r="G8" s="180"/>
      <c r="H8" s="180">
        <v>48.9</v>
      </c>
      <c r="I8" s="180">
        <v>98.6</v>
      </c>
      <c r="J8" s="180">
        <v>48.9</v>
      </c>
      <c r="K8" s="180"/>
      <c r="L8" s="180">
        <v>48.9</v>
      </c>
      <c r="M8" s="180"/>
      <c r="N8" s="180">
        <f t="shared" ref="N8:N15" si="0">SUM(F8+H8+J8+L8)</f>
        <v>195.6</v>
      </c>
      <c r="O8" s="181">
        <f t="shared" ref="O8:O15" si="1">SUM(G8+I8+K8+M8)</f>
        <v>98.6</v>
      </c>
    </row>
    <row r="9" spans="1:15" s="362" customFormat="1" ht="97.5" customHeight="1" thickBot="1" x14ac:dyDescent="0.25">
      <c r="A9" s="780"/>
      <c r="B9" s="398" t="s">
        <v>138</v>
      </c>
      <c r="C9" s="275"/>
      <c r="D9" s="406">
        <v>55.9</v>
      </c>
      <c r="E9" s="406">
        <v>55.9</v>
      </c>
      <c r="F9" s="180"/>
      <c r="G9" s="180"/>
      <c r="H9" s="180"/>
      <c r="I9" s="180"/>
      <c r="J9" s="180">
        <v>55.9</v>
      </c>
      <c r="K9" s="180"/>
      <c r="L9" s="180"/>
      <c r="M9" s="180"/>
      <c r="N9" s="180">
        <f t="shared" si="0"/>
        <v>55.9</v>
      </c>
      <c r="O9" s="181">
        <f t="shared" si="1"/>
        <v>0</v>
      </c>
    </row>
    <row r="10" spans="1:15" s="362" customFormat="1" ht="139.5" customHeight="1" thickBot="1" x14ac:dyDescent="0.25">
      <c r="A10" s="780"/>
      <c r="B10" s="398" t="s">
        <v>139</v>
      </c>
      <c r="C10" s="275"/>
      <c r="D10" s="406">
        <v>293.5</v>
      </c>
      <c r="E10" s="406">
        <v>293.5</v>
      </c>
      <c r="F10" s="180"/>
      <c r="G10" s="180"/>
      <c r="H10" s="180">
        <v>97.8</v>
      </c>
      <c r="I10" s="180">
        <v>89</v>
      </c>
      <c r="J10" s="180">
        <v>97.8</v>
      </c>
      <c r="K10" s="180"/>
      <c r="L10" s="180">
        <v>97.9</v>
      </c>
      <c r="M10" s="180"/>
      <c r="N10" s="180">
        <f t="shared" si="0"/>
        <v>293.5</v>
      </c>
      <c r="O10" s="181">
        <f t="shared" si="1"/>
        <v>89</v>
      </c>
    </row>
    <row r="11" spans="1:15" s="362" customFormat="1" ht="67.5" customHeight="1" thickBot="1" x14ac:dyDescent="0.25">
      <c r="A11" s="780"/>
      <c r="B11" s="407" t="s">
        <v>140</v>
      </c>
      <c r="C11" s="275"/>
      <c r="D11" s="406">
        <v>40</v>
      </c>
      <c r="E11" s="406">
        <v>40</v>
      </c>
      <c r="F11" s="180"/>
      <c r="G11" s="180"/>
      <c r="H11" s="180">
        <v>40</v>
      </c>
      <c r="I11" s="180">
        <v>40</v>
      </c>
      <c r="J11" s="180"/>
      <c r="K11" s="180"/>
      <c r="L11" s="180"/>
      <c r="M11" s="180"/>
      <c r="N11" s="180">
        <f t="shared" si="0"/>
        <v>40</v>
      </c>
      <c r="O11" s="181">
        <f t="shared" si="1"/>
        <v>40</v>
      </c>
    </row>
    <row r="12" spans="1:15" s="362" customFormat="1" ht="100.5" customHeight="1" x14ac:dyDescent="0.2">
      <c r="A12" s="780"/>
      <c r="B12" s="398" t="s">
        <v>141</v>
      </c>
      <c r="C12" s="275"/>
      <c r="D12" s="406">
        <v>120.5</v>
      </c>
      <c r="E12" s="406">
        <v>120.5</v>
      </c>
      <c r="F12" s="180"/>
      <c r="G12" s="180"/>
      <c r="H12" s="180">
        <v>60.2</v>
      </c>
      <c r="I12" s="180"/>
      <c r="J12" s="180">
        <v>60.3</v>
      </c>
      <c r="K12" s="180"/>
      <c r="L12" s="180"/>
      <c r="M12" s="180"/>
      <c r="N12" s="180">
        <f t="shared" si="0"/>
        <v>120.5</v>
      </c>
      <c r="O12" s="181">
        <f t="shared" si="1"/>
        <v>0</v>
      </c>
    </row>
    <row r="13" spans="1:15" s="362" customFormat="1" ht="135" customHeight="1" x14ac:dyDescent="0.2">
      <c r="A13" s="780"/>
      <c r="B13" s="275" t="s">
        <v>142</v>
      </c>
      <c r="C13" s="275"/>
      <c r="D13" s="406">
        <v>792.1</v>
      </c>
      <c r="E13" s="406">
        <v>792.1</v>
      </c>
      <c r="F13" s="180"/>
      <c r="G13" s="180"/>
      <c r="H13" s="180">
        <v>396</v>
      </c>
      <c r="I13" s="180">
        <v>267.3</v>
      </c>
      <c r="J13" s="180">
        <v>396.1</v>
      </c>
      <c r="K13" s="180"/>
      <c r="L13" s="180"/>
      <c r="M13" s="180"/>
      <c r="N13" s="180">
        <f t="shared" si="0"/>
        <v>792.1</v>
      </c>
      <c r="O13" s="181">
        <f t="shared" si="1"/>
        <v>267.3</v>
      </c>
    </row>
    <row r="14" spans="1:15" s="362" customFormat="1" ht="69.75" customHeight="1" x14ac:dyDescent="0.2">
      <c r="A14" s="780"/>
      <c r="B14" s="275" t="s">
        <v>143</v>
      </c>
      <c r="C14" s="275"/>
      <c r="D14" s="406">
        <v>2171.4</v>
      </c>
      <c r="E14" s="406">
        <v>2171.4</v>
      </c>
      <c r="F14" s="180"/>
      <c r="G14" s="180"/>
      <c r="H14" s="180">
        <v>801.9</v>
      </c>
      <c r="I14" s="180">
        <v>854.2</v>
      </c>
      <c r="J14" s="180"/>
      <c r="K14" s="180"/>
      <c r="L14" s="180">
        <v>1369.5</v>
      </c>
      <c r="M14" s="180"/>
      <c r="N14" s="180">
        <f t="shared" si="0"/>
        <v>2171.4</v>
      </c>
      <c r="O14" s="181">
        <f t="shared" si="1"/>
        <v>854.2</v>
      </c>
    </row>
    <row r="15" spans="1:15" s="1" customFormat="1" ht="91.5" customHeight="1" x14ac:dyDescent="0.25">
      <c r="A15" s="780"/>
      <c r="B15" s="408" t="s">
        <v>144</v>
      </c>
      <c r="C15" s="276"/>
      <c r="D15" s="277">
        <v>8670.5</v>
      </c>
      <c r="E15" s="277">
        <v>8670.5</v>
      </c>
      <c r="F15" s="180">
        <v>2016.4</v>
      </c>
      <c r="G15" s="180">
        <v>2059.9</v>
      </c>
      <c r="H15" s="180">
        <v>2016.4</v>
      </c>
      <c r="I15" s="180">
        <v>1735.4</v>
      </c>
      <c r="J15" s="180">
        <v>2016.5</v>
      </c>
      <c r="K15" s="180"/>
      <c r="L15" s="180">
        <v>2621.1999999999998</v>
      </c>
      <c r="M15" s="180"/>
      <c r="N15" s="180">
        <f t="shared" si="0"/>
        <v>8670.5</v>
      </c>
      <c r="O15" s="181">
        <f t="shared" si="1"/>
        <v>3795.3</v>
      </c>
    </row>
    <row r="16" spans="1:15" s="1" customFormat="1" ht="38.25" customHeight="1" x14ac:dyDescent="0.2">
      <c r="A16" s="53" t="s">
        <v>2</v>
      </c>
      <c r="B16" s="54"/>
      <c r="C16" s="51"/>
      <c r="D16" s="625">
        <f>SUM(D15+D14+D13+D12+D11+D10+D9+D8)</f>
        <v>12339.5</v>
      </c>
      <c r="E16" s="273">
        <f t="shared" ref="E16:O16" si="2">SUM(E8:E15)</f>
        <v>12339.5</v>
      </c>
      <c r="F16" s="273">
        <f t="shared" si="2"/>
        <v>2065.3000000000002</v>
      </c>
      <c r="G16" s="273">
        <f t="shared" si="2"/>
        <v>2059.9</v>
      </c>
      <c r="H16" s="273">
        <f t="shared" si="2"/>
        <v>3461.2</v>
      </c>
      <c r="I16" s="273">
        <f t="shared" si="2"/>
        <v>3084.5</v>
      </c>
      <c r="J16" s="273">
        <f t="shared" si="2"/>
        <v>2675.5</v>
      </c>
      <c r="K16" s="273">
        <f t="shared" si="2"/>
        <v>0</v>
      </c>
      <c r="L16" s="273">
        <f t="shared" si="2"/>
        <v>4137.5</v>
      </c>
      <c r="M16" s="273">
        <f t="shared" si="2"/>
        <v>0</v>
      </c>
      <c r="N16" s="273">
        <f t="shared" si="2"/>
        <v>12339.5</v>
      </c>
      <c r="O16" s="77">
        <f t="shared" si="2"/>
        <v>5144.3999999999996</v>
      </c>
    </row>
    <row r="17" spans="1:15" s="1" customFormat="1" ht="31.5" customHeight="1" x14ac:dyDescent="0.2">
      <c r="A17" s="52"/>
      <c r="B17" s="35" t="s">
        <v>52</v>
      </c>
      <c r="C17" s="35"/>
      <c r="D17" s="55"/>
      <c r="E17" s="55"/>
      <c r="F17" s="55"/>
      <c r="G17" s="55"/>
      <c r="H17" s="55"/>
      <c r="I17" s="55"/>
      <c r="J17" s="55"/>
      <c r="K17" s="55"/>
      <c r="L17" s="55"/>
      <c r="M17" s="272"/>
      <c r="N17" s="136"/>
      <c r="O17" s="136"/>
    </row>
    <row r="18" spans="1:15" s="1" customFormat="1" ht="30" customHeight="1" x14ac:dyDescent="0.2">
      <c r="A18" s="50"/>
      <c r="B18" s="35" t="s">
        <v>53</v>
      </c>
      <c r="C18" s="230"/>
      <c r="D18" s="77">
        <f t="shared" ref="D18:M18" si="3">SUM(D8:D15)</f>
        <v>12339.5</v>
      </c>
      <c r="E18" s="77">
        <f t="shared" si="3"/>
        <v>12339.5</v>
      </c>
      <c r="F18" s="77">
        <f t="shared" si="3"/>
        <v>2065.3000000000002</v>
      </c>
      <c r="G18" s="77">
        <f t="shared" si="3"/>
        <v>2059.9</v>
      </c>
      <c r="H18" s="77">
        <f t="shared" si="3"/>
        <v>3461.2</v>
      </c>
      <c r="I18" s="77">
        <f t="shared" si="3"/>
        <v>3084.5</v>
      </c>
      <c r="J18" s="77">
        <f t="shared" si="3"/>
        <v>2675.5</v>
      </c>
      <c r="K18" s="77">
        <f t="shared" si="3"/>
        <v>0</v>
      </c>
      <c r="L18" s="77">
        <f t="shared" si="3"/>
        <v>4137.5</v>
      </c>
      <c r="M18" s="77">
        <f t="shared" si="3"/>
        <v>0</v>
      </c>
      <c r="N18" s="136">
        <f>SUM(F18+H18+J18+L18)</f>
        <v>12339.5</v>
      </c>
      <c r="O18" s="136">
        <f>SUM(G18+I18+K18+M18)</f>
        <v>5144.3999999999996</v>
      </c>
    </row>
    <row r="19" spans="1:15" s="1" customFormat="1" ht="129.75" hidden="1" customHeight="1" thickBot="1" x14ac:dyDescent="0.25">
      <c r="A19" s="50"/>
      <c r="B19" s="51"/>
      <c r="C19" s="51"/>
      <c r="D19" s="55"/>
      <c r="E19" s="55"/>
      <c r="F19" s="55"/>
      <c r="G19" s="55"/>
      <c r="H19" s="55"/>
      <c r="I19" s="55"/>
      <c r="J19" s="55"/>
      <c r="K19" s="55"/>
      <c r="L19" s="55"/>
      <c r="M19" s="272"/>
      <c r="N19" s="56"/>
      <c r="O19" s="56"/>
    </row>
    <row r="20" spans="1:15" s="1" customFormat="1" ht="45.75" customHeight="1" x14ac:dyDescent="0.2">
      <c r="A20" s="190"/>
      <c r="B20" s="333" t="s">
        <v>54</v>
      </c>
      <c r="C20" s="230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191"/>
      <c r="O20" s="192"/>
    </row>
    <row r="21" spans="1:15" ht="29.25" customHeight="1" thickBot="1" x14ac:dyDescent="0.3">
      <c r="A21" s="809" t="s">
        <v>14</v>
      </c>
      <c r="B21" s="810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1"/>
      <c r="O21" s="812"/>
    </row>
    <row r="22" spans="1:15" s="386" customFormat="1" ht="56.25" customHeight="1" x14ac:dyDescent="0.2">
      <c r="A22" s="414"/>
      <c r="B22" s="416" t="s">
        <v>43</v>
      </c>
      <c r="C22" s="402"/>
      <c r="D22" s="417">
        <v>725.4</v>
      </c>
      <c r="E22" s="417">
        <v>725.4</v>
      </c>
      <c r="F22" s="397">
        <v>181.3</v>
      </c>
      <c r="G22" s="397">
        <v>90</v>
      </c>
      <c r="H22" s="397">
        <v>181.3</v>
      </c>
      <c r="I22" s="397">
        <v>399.6</v>
      </c>
      <c r="J22" s="397">
        <v>181.3</v>
      </c>
      <c r="K22" s="397"/>
      <c r="L22" s="397">
        <v>181.4</v>
      </c>
      <c r="M22" s="402"/>
      <c r="N22" s="180">
        <f t="shared" ref="N22:O24" si="4">SUM(F22+H22+J22+L22)</f>
        <v>725.30000000000007</v>
      </c>
      <c r="O22" s="418">
        <f t="shared" si="4"/>
        <v>489.6</v>
      </c>
    </row>
    <row r="23" spans="1:15" s="386" customFormat="1" ht="63" customHeight="1" x14ac:dyDescent="0.2">
      <c r="A23" s="409"/>
      <c r="B23" s="412" t="s">
        <v>145</v>
      </c>
      <c r="C23" s="410"/>
      <c r="D23" s="406">
        <v>788.4</v>
      </c>
      <c r="E23" s="406">
        <v>788.4</v>
      </c>
      <c r="F23" s="180">
        <v>197.1</v>
      </c>
      <c r="G23" s="180">
        <v>100.8</v>
      </c>
      <c r="H23" s="180">
        <v>197.1</v>
      </c>
      <c r="I23" s="180">
        <v>226.8</v>
      </c>
      <c r="J23" s="180">
        <v>197.1</v>
      </c>
      <c r="K23" s="180"/>
      <c r="L23" s="180">
        <v>197.1</v>
      </c>
      <c r="M23" s="410"/>
      <c r="N23" s="400">
        <f t="shared" si="4"/>
        <v>788.4</v>
      </c>
      <c r="O23" s="401">
        <f t="shared" si="4"/>
        <v>327.60000000000002</v>
      </c>
    </row>
    <row r="24" spans="1:15" ht="39" customHeight="1" x14ac:dyDescent="0.2">
      <c r="A24" s="415"/>
      <c r="B24" s="412" t="s">
        <v>146</v>
      </c>
      <c r="C24" s="399"/>
      <c r="D24" s="406">
        <v>100</v>
      </c>
      <c r="E24" s="406">
        <v>100</v>
      </c>
      <c r="F24" s="180"/>
      <c r="G24" s="180"/>
      <c r="H24" s="180">
        <v>50</v>
      </c>
      <c r="I24" s="180"/>
      <c r="J24" s="180"/>
      <c r="K24" s="180"/>
      <c r="L24" s="180">
        <v>50</v>
      </c>
      <c r="M24" s="400"/>
      <c r="N24" s="400">
        <f t="shared" si="4"/>
        <v>100</v>
      </c>
      <c r="O24" s="401">
        <f t="shared" si="4"/>
        <v>0</v>
      </c>
    </row>
    <row r="25" spans="1:15" ht="18.75" x14ac:dyDescent="0.2">
      <c r="A25" s="23" t="s">
        <v>2</v>
      </c>
      <c r="B25" s="411"/>
      <c r="C25" s="232"/>
      <c r="D25" s="419">
        <f t="shared" ref="D25:O25" si="5">SUM(D24+D23+D22)</f>
        <v>1613.8</v>
      </c>
      <c r="E25" s="419">
        <f t="shared" si="5"/>
        <v>1613.8</v>
      </c>
      <c r="F25" s="419">
        <f t="shared" si="5"/>
        <v>378.4</v>
      </c>
      <c r="G25" s="419">
        <f t="shared" si="5"/>
        <v>190.8</v>
      </c>
      <c r="H25" s="419">
        <f t="shared" si="5"/>
        <v>428.4</v>
      </c>
      <c r="I25" s="419">
        <f t="shared" si="5"/>
        <v>626.40000000000009</v>
      </c>
      <c r="J25" s="419">
        <f t="shared" si="5"/>
        <v>378.4</v>
      </c>
      <c r="K25" s="419">
        <f t="shared" si="5"/>
        <v>0</v>
      </c>
      <c r="L25" s="419">
        <f t="shared" si="5"/>
        <v>428.5</v>
      </c>
      <c r="M25" s="419">
        <f t="shared" si="5"/>
        <v>0</v>
      </c>
      <c r="N25" s="419">
        <f t="shared" si="5"/>
        <v>1613.7</v>
      </c>
      <c r="O25" s="419">
        <f t="shared" si="5"/>
        <v>817.2</v>
      </c>
    </row>
    <row r="26" spans="1:15" ht="15.75" x14ac:dyDescent="0.2">
      <c r="A26" s="760"/>
      <c r="B26" s="58" t="s">
        <v>52</v>
      </c>
      <c r="C26" s="58"/>
      <c r="D26" s="59"/>
      <c r="E26" s="59"/>
      <c r="F26" s="59"/>
      <c r="G26" s="59"/>
      <c r="H26" s="59"/>
      <c r="I26" s="60"/>
      <c r="J26" s="59"/>
      <c r="K26" s="60"/>
      <c r="L26" s="59"/>
      <c r="M26" s="104"/>
      <c r="N26" s="61"/>
      <c r="O26" s="139"/>
    </row>
    <row r="27" spans="1:15" ht="15.75" x14ac:dyDescent="0.2">
      <c r="A27" s="761"/>
      <c r="B27" s="58" t="s">
        <v>53</v>
      </c>
      <c r="C27" s="58"/>
      <c r="D27" s="77">
        <f t="shared" ref="D27:O27" si="6">SUM(D25+D26)</f>
        <v>1613.8</v>
      </c>
      <c r="E27" s="86">
        <f t="shared" si="6"/>
        <v>1613.8</v>
      </c>
      <c r="F27" s="86">
        <f t="shared" si="6"/>
        <v>378.4</v>
      </c>
      <c r="G27" s="86">
        <f t="shared" si="6"/>
        <v>190.8</v>
      </c>
      <c r="H27" s="86">
        <f t="shared" si="6"/>
        <v>428.4</v>
      </c>
      <c r="I27" s="77">
        <f t="shared" si="6"/>
        <v>626.40000000000009</v>
      </c>
      <c r="J27" s="77">
        <f t="shared" si="6"/>
        <v>378.4</v>
      </c>
      <c r="K27" s="77">
        <f t="shared" si="6"/>
        <v>0</v>
      </c>
      <c r="L27" s="77">
        <f t="shared" si="6"/>
        <v>428.5</v>
      </c>
      <c r="M27" s="105">
        <f t="shared" si="6"/>
        <v>0</v>
      </c>
      <c r="N27" s="77">
        <f t="shared" si="6"/>
        <v>1613.7</v>
      </c>
      <c r="O27" s="77">
        <f t="shared" si="6"/>
        <v>817.2</v>
      </c>
    </row>
    <row r="28" spans="1:15" s="1" customFormat="1" ht="36.75" customHeight="1" thickBot="1" x14ac:dyDescent="0.25">
      <c r="A28" s="762"/>
      <c r="B28" s="36" t="s">
        <v>54</v>
      </c>
      <c r="C28" s="230"/>
      <c r="D28" s="57"/>
      <c r="E28" s="57"/>
      <c r="F28" s="57"/>
      <c r="G28" s="57"/>
      <c r="H28" s="57"/>
      <c r="I28" s="57"/>
      <c r="J28" s="57"/>
      <c r="K28" s="57"/>
      <c r="L28" s="57"/>
      <c r="M28" s="103"/>
      <c r="N28" s="44"/>
      <c r="O28" s="56"/>
    </row>
    <row r="29" spans="1:15" ht="27.75" customHeight="1" x14ac:dyDescent="0.25">
      <c r="A29" s="751" t="s">
        <v>15</v>
      </c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3"/>
      <c r="O29" s="754"/>
    </row>
    <row r="30" spans="1:15" ht="44.25" customHeight="1" x14ac:dyDescent="0.25">
      <c r="A30" s="763" t="s">
        <v>16</v>
      </c>
      <c r="B30" s="420" t="s">
        <v>147</v>
      </c>
      <c r="C30" s="772"/>
      <c r="D30" s="421">
        <v>300</v>
      </c>
      <c r="E30" s="421">
        <v>300</v>
      </c>
      <c r="F30" s="421"/>
      <c r="G30" s="421"/>
      <c r="H30" s="421">
        <v>150</v>
      </c>
      <c r="I30" s="421">
        <v>150</v>
      </c>
      <c r="J30" s="421"/>
      <c r="K30" s="422"/>
      <c r="L30" s="422">
        <v>150</v>
      </c>
      <c r="M30" s="421"/>
      <c r="N30" s="200">
        <f>SUM(F30+H30+J30+L30)</f>
        <v>300</v>
      </c>
      <c r="O30" s="200">
        <f>SUM(G30+I30+K30+M30)</f>
        <v>150</v>
      </c>
    </row>
    <row r="31" spans="1:15" ht="127.5" customHeight="1" x14ac:dyDescent="0.25">
      <c r="A31" s="738"/>
      <c r="B31" s="420" t="s">
        <v>148</v>
      </c>
      <c r="C31" s="773"/>
      <c r="D31" s="421">
        <v>300</v>
      </c>
      <c r="E31" s="421">
        <f t="shared" ref="E31:E34" si="7">F31+H31+J31+L31</f>
        <v>300</v>
      </c>
      <c r="F31" s="421">
        <v>300</v>
      </c>
      <c r="G31" s="421"/>
      <c r="H31" s="421"/>
      <c r="I31" s="421"/>
      <c r="J31" s="421"/>
      <c r="K31" s="422"/>
      <c r="L31" s="422">
        <v>0</v>
      </c>
      <c r="M31" s="421"/>
      <c r="N31" s="200">
        <f>SUM(F31+H31+J31+L31)</f>
        <v>300</v>
      </c>
      <c r="O31" s="200">
        <f>SUM(G31+I31+K31+M31)</f>
        <v>0</v>
      </c>
    </row>
    <row r="32" spans="1:15" ht="56.25" customHeight="1" x14ac:dyDescent="0.25">
      <c r="A32" s="738"/>
      <c r="B32" s="420" t="s">
        <v>149</v>
      </c>
      <c r="C32" s="773"/>
      <c r="D32" s="421">
        <v>340</v>
      </c>
      <c r="E32" s="421">
        <f t="shared" si="7"/>
        <v>340</v>
      </c>
      <c r="F32" s="421"/>
      <c r="G32" s="421"/>
      <c r="H32" s="421"/>
      <c r="I32" s="421"/>
      <c r="J32" s="421"/>
      <c r="K32" s="422"/>
      <c r="L32" s="421">
        <v>340</v>
      </c>
      <c r="M32" s="421"/>
      <c r="N32" s="200">
        <f t="shared" ref="N32:O35" si="8">SUM(F32+H32+J32+L32)</f>
        <v>340</v>
      </c>
      <c r="O32" s="200">
        <f t="shared" si="8"/>
        <v>0</v>
      </c>
    </row>
    <row r="33" spans="1:15" ht="65.25" customHeight="1" x14ac:dyDescent="0.25">
      <c r="A33" s="738"/>
      <c r="B33" s="420" t="s">
        <v>150</v>
      </c>
      <c r="C33" s="773"/>
      <c r="D33" s="421">
        <v>800</v>
      </c>
      <c r="E33" s="421">
        <v>800</v>
      </c>
      <c r="F33" s="421">
        <v>150</v>
      </c>
      <c r="G33" s="421">
        <v>145.9</v>
      </c>
      <c r="H33" s="421">
        <v>300</v>
      </c>
      <c r="I33" s="421"/>
      <c r="J33" s="421">
        <f>250-66.5-25-158.5</f>
        <v>0</v>
      </c>
      <c r="K33" s="422"/>
      <c r="L33" s="422">
        <v>350</v>
      </c>
      <c r="M33" s="423"/>
      <c r="N33" s="200">
        <f t="shared" si="8"/>
        <v>800</v>
      </c>
      <c r="O33" s="200">
        <f t="shared" si="8"/>
        <v>145.9</v>
      </c>
    </row>
    <row r="34" spans="1:15" ht="69.75" customHeight="1" x14ac:dyDescent="0.25">
      <c r="A34" s="738"/>
      <c r="B34" s="420" t="s">
        <v>151</v>
      </c>
      <c r="C34" s="773"/>
      <c r="D34" s="421">
        <v>144</v>
      </c>
      <c r="E34" s="421">
        <f t="shared" si="7"/>
        <v>144</v>
      </c>
      <c r="F34" s="421">
        <v>100</v>
      </c>
      <c r="G34" s="421">
        <v>25</v>
      </c>
      <c r="H34" s="421"/>
      <c r="I34" s="421"/>
      <c r="J34" s="421"/>
      <c r="K34" s="422"/>
      <c r="L34" s="422">
        <v>44</v>
      </c>
      <c r="M34" s="421"/>
      <c r="N34" s="200">
        <f t="shared" si="8"/>
        <v>144</v>
      </c>
      <c r="O34" s="200">
        <f t="shared" si="8"/>
        <v>25</v>
      </c>
    </row>
    <row r="35" spans="1:15" ht="165" customHeight="1" thickBot="1" x14ac:dyDescent="0.3">
      <c r="A35" s="738"/>
      <c r="B35" s="420" t="s">
        <v>152</v>
      </c>
      <c r="C35" s="774"/>
      <c r="D35" s="421">
        <v>4100</v>
      </c>
      <c r="E35" s="421">
        <v>4100</v>
      </c>
      <c r="F35" s="421">
        <v>200</v>
      </c>
      <c r="G35" s="421">
        <v>126.7</v>
      </c>
      <c r="H35" s="421">
        <v>2244</v>
      </c>
      <c r="I35" s="421">
        <v>1023.5</v>
      </c>
      <c r="J35" s="421">
        <f>1880-1880</f>
        <v>0</v>
      </c>
      <c r="K35" s="424">
        <v>0</v>
      </c>
      <c r="L35" s="422">
        <v>1656</v>
      </c>
      <c r="M35" s="423"/>
      <c r="N35" s="200">
        <f t="shared" si="8"/>
        <v>4100</v>
      </c>
      <c r="O35" s="200">
        <f t="shared" si="8"/>
        <v>1150.2</v>
      </c>
    </row>
    <row r="36" spans="1:15" ht="48" customHeight="1" x14ac:dyDescent="0.2">
      <c r="A36" s="5" t="s">
        <v>12</v>
      </c>
      <c r="B36" s="28"/>
      <c r="C36" s="28"/>
      <c r="D36" s="90">
        <f t="shared" ref="D36:N36" si="9">SUM(D35+D34+D33+D32+D31+D30)</f>
        <v>5984</v>
      </c>
      <c r="E36" s="90">
        <f t="shared" si="9"/>
        <v>5984</v>
      </c>
      <c r="F36" s="90">
        <f t="shared" si="9"/>
        <v>750</v>
      </c>
      <c r="G36" s="90">
        <f t="shared" si="9"/>
        <v>297.60000000000002</v>
      </c>
      <c r="H36" s="90">
        <f t="shared" si="9"/>
        <v>2694</v>
      </c>
      <c r="I36" s="90">
        <f t="shared" si="9"/>
        <v>1173.5</v>
      </c>
      <c r="J36" s="90">
        <f t="shared" si="9"/>
        <v>0</v>
      </c>
      <c r="K36" s="90">
        <f t="shared" si="9"/>
        <v>0</v>
      </c>
      <c r="L36" s="90">
        <f t="shared" si="9"/>
        <v>2540</v>
      </c>
      <c r="M36" s="90">
        <f t="shared" si="9"/>
        <v>0</v>
      </c>
      <c r="N36" s="90">
        <f t="shared" si="9"/>
        <v>5984</v>
      </c>
      <c r="O36" s="90">
        <f>SUM(O35+O34+O33+O32+O31+O30)</f>
        <v>1471.1000000000001</v>
      </c>
    </row>
    <row r="37" spans="1:15" ht="26.25" customHeight="1" thickBot="1" x14ac:dyDescent="0.25">
      <c r="A37" s="83"/>
      <c r="B37" s="17" t="s">
        <v>52</v>
      </c>
      <c r="C37" s="17"/>
      <c r="D37" s="91"/>
      <c r="E37" s="91"/>
      <c r="F37" s="91"/>
      <c r="G37" s="91"/>
      <c r="H37" s="91"/>
      <c r="I37" s="91"/>
      <c r="J37" s="91"/>
      <c r="K37" s="91"/>
      <c r="L37" s="92"/>
      <c r="M37" s="106"/>
      <c r="N37" s="43"/>
      <c r="O37" s="10"/>
    </row>
    <row r="38" spans="1:15" ht="30" customHeight="1" x14ac:dyDescent="0.2">
      <c r="A38" s="83"/>
      <c r="B38" s="17" t="s">
        <v>53</v>
      </c>
      <c r="C38" s="233"/>
      <c r="D38" s="90">
        <f t="shared" ref="D38:M38" si="10">SUM(D35+D34+D33+D32+D30)</f>
        <v>5684</v>
      </c>
      <c r="E38" s="90">
        <f t="shared" si="10"/>
        <v>5684</v>
      </c>
      <c r="F38" s="90">
        <f t="shared" si="10"/>
        <v>450</v>
      </c>
      <c r="G38" s="90">
        <f t="shared" si="10"/>
        <v>297.60000000000002</v>
      </c>
      <c r="H38" s="90">
        <f t="shared" si="10"/>
        <v>2694</v>
      </c>
      <c r="I38" s="90">
        <f t="shared" si="10"/>
        <v>1173.5</v>
      </c>
      <c r="J38" s="90">
        <f t="shared" si="10"/>
        <v>0</v>
      </c>
      <c r="K38" s="90">
        <f>SUM(K35+K34+K33+K32+K30+K31)</f>
        <v>0</v>
      </c>
      <c r="L38" s="90">
        <f>SUM(L35+L34+L33+L32+L30+L31)</f>
        <v>2540</v>
      </c>
      <c r="M38" s="90">
        <f t="shared" si="10"/>
        <v>0</v>
      </c>
      <c r="N38" s="131">
        <f>SUM(F38+H38+J38+L38)</f>
        <v>5684</v>
      </c>
      <c r="O38" s="132">
        <f>SUM(G38+I38+K38+M38)</f>
        <v>1471.1</v>
      </c>
    </row>
    <row r="39" spans="1:15" ht="34.5" customHeight="1" thickBot="1" x14ac:dyDescent="0.25">
      <c r="A39" s="84"/>
      <c r="B39" s="71" t="s">
        <v>54</v>
      </c>
      <c r="C39" s="29"/>
      <c r="D39" s="93"/>
      <c r="E39" s="93"/>
      <c r="F39" s="93"/>
      <c r="G39" s="93"/>
      <c r="H39" s="93"/>
      <c r="I39" s="93"/>
      <c r="J39" s="93"/>
      <c r="K39" s="93"/>
      <c r="L39" s="94"/>
      <c r="M39" s="107"/>
      <c r="N39" s="43"/>
      <c r="O39" s="10"/>
    </row>
    <row r="40" spans="1:15" ht="48" customHeight="1" x14ac:dyDescent="0.25">
      <c r="A40" s="763" t="s">
        <v>17</v>
      </c>
      <c r="B40" s="425" t="s">
        <v>153</v>
      </c>
      <c r="C40" s="340"/>
      <c r="D40" s="427">
        <v>69472.600000000006</v>
      </c>
      <c r="E40" s="427">
        <f t="shared" ref="E40:E47" si="11">F40+H40+J40+L40</f>
        <v>69472.600000000006</v>
      </c>
      <c r="F40" s="427">
        <v>13825.4</v>
      </c>
      <c r="G40" s="427">
        <v>13825.4</v>
      </c>
      <c r="H40" s="427">
        <f>20773.9+205</f>
        <v>20978.9</v>
      </c>
      <c r="I40" s="427">
        <v>21503.3</v>
      </c>
      <c r="J40" s="427">
        <f>16737.4+170</f>
        <v>16907.400000000001</v>
      </c>
      <c r="K40" s="428"/>
      <c r="L40" s="428">
        <f>17579.5+181.4</f>
        <v>17760.900000000001</v>
      </c>
      <c r="M40" s="427"/>
      <c r="N40" s="341">
        <f t="shared" ref="N40:N47" si="12">SUM(F40+H40+J40+L40)</f>
        <v>69472.600000000006</v>
      </c>
      <c r="O40" s="341">
        <f t="shared" ref="O40:O47" si="13">SUM(G40+I40+K40+M40)</f>
        <v>35328.699999999997</v>
      </c>
    </row>
    <row r="41" spans="1:15" ht="39.75" customHeight="1" x14ac:dyDescent="0.25">
      <c r="A41" s="759"/>
      <c r="B41" s="425" t="s">
        <v>154</v>
      </c>
      <c r="C41" s="340"/>
      <c r="D41" s="427">
        <v>6872.1</v>
      </c>
      <c r="E41" s="427">
        <f t="shared" si="11"/>
        <v>6872.1</v>
      </c>
      <c r="F41" s="427">
        <v>1100.9000000000001</v>
      </c>
      <c r="G41" s="427">
        <v>1100.9000000000001</v>
      </c>
      <c r="H41" s="427">
        <v>1952.3</v>
      </c>
      <c r="I41" s="427">
        <v>1952.3</v>
      </c>
      <c r="J41" s="427">
        <v>2035.8</v>
      </c>
      <c r="K41" s="428"/>
      <c r="L41" s="428">
        <v>1783.1</v>
      </c>
      <c r="M41" s="427"/>
      <c r="N41" s="341">
        <f t="shared" si="12"/>
        <v>6872.1</v>
      </c>
      <c r="O41" s="341">
        <f t="shared" si="13"/>
        <v>3053.2</v>
      </c>
    </row>
    <row r="42" spans="1:15" ht="60.75" customHeight="1" x14ac:dyDescent="0.2">
      <c r="A42" s="759"/>
      <c r="B42" s="425" t="s">
        <v>155</v>
      </c>
      <c r="C42" s="254" t="s">
        <v>96</v>
      </c>
      <c r="D42" s="427">
        <v>403.3</v>
      </c>
      <c r="E42" s="427">
        <f t="shared" si="11"/>
        <v>403.3</v>
      </c>
      <c r="F42" s="427"/>
      <c r="G42" s="427"/>
      <c r="H42" s="427">
        <v>403.3</v>
      </c>
      <c r="I42" s="427">
        <v>403.3</v>
      </c>
      <c r="J42" s="427"/>
      <c r="K42" s="428"/>
      <c r="L42" s="428"/>
      <c r="M42" s="427"/>
      <c r="N42" s="342">
        <f t="shared" si="12"/>
        <v>403.3</v>
      </c>
      <c r="O42" s="342">
        <f t="shared" si="13"/>
        <v>403.3</v>
      </c>
    </row>
    <row r="43" spans="1:15" ht="71.25" customHeight="1" x14ac:dyDescent="0.2">
      <c r="A43" s="759"/>
      <c r="B43" s="425" t="s">
        <v>156</v>
      </c>
      <c r="C43" s="254" t="s">
        <v>96</v>
      </c>
      <c r="D43" s="427">
        <v>1429.9</v>
      </c>
      <c r="E43" s="427">
        <v>1429.9</v>
      </c>
      <c r="F43" s="427"/>
      <c r="G43" s="427"/>
      <c r="H43" s="427">
        <v>1429.9</v>
      </c>
      <c r="I43" s="427">
        <v>1429.9</v>
      </c>
      <c r="J43" s="427"/>
      <c r="K43" s="428"/>
      <c r="L43" s="428"/>
      <c r="M43" s="427"/>
      <c r="N43" s="342">
        <f t="shared" si="12"/>
        <v>1429.9</v>
      </c>
      <c r="O43" s="342">
        <f t="shared" si="13"/>
        <v>1429.9</v>
      </c>
    </row>
    <row r="44" spans="1:15" s="334" customFormat="1" ht="65.25" customHeight="1" x14ac:dyDescent="0.25">
      <c r="A44" s="759"/>
      <c r="B44" s="425" t="s">
        <v>157</v>
      </c>
      <c r="C44" s="254"/>
      <c r="D44" s="427">
        <v>20157.5</v>
      </c>
      <c r="E44" s="427">
        <v>20157.5</v>
      </c>
      <c r="F44" s="427">
        <v>4173.5</v>
      </c>
      <c r="G44" s="427">
        <v>3534.8</v>
      </c>
      <c r="H44" s="427">
        <v>6048.9</v>
      </c>
      <c r="I44" s="427">
        <v>5128.7</v>
      </c>
      <c r="J44" s="427">
        <v>4362.8999999999996</v>
      </c>
      <c r="K44" s="428"/>
      <c r="L44" s="428">
        <v>5572.2</v>
      </c>
      <c r="M44" s="427"/>
      <c r="N44" s="342">
        <f t="shared" si="12"/>
        <v>20157.5</v>
      </c>
      <c r="O44" s="342">
        <f t="shared" si="13"/>
        <v>8663.5</v>
      </c>
    </row>
    <row r="45" spans="1:15" s="334" customFormat="1" ht="27.75" customHeight="1" x14ac:dyDescent="0.25">
      <c r="A45" s="759"/>
      <c r="B45" s="426" t="s">
        <v>95</v>
      </c>
      <c r="C45" s="254"/>
      <c r="D45" s="427">
        <f>D46+D47</f>
        <v>13518.300000000001</v>
      </c>
      <c r="E45" s="427">
        <f t="shared" si="11"/>
        <v>13518.300000000001</v>
      </c>
      <c r="F45" s="427">
        <f t="shared" ref="F45:J45" si="14">F46+F47</f>
        <v>3143.8</v>
      </c>
      <c r="G45" s="427">
        <f t="shared" si="14"/>
        <v>2927.6000000000004</v>
      </c>
      <c r="H45" s="427">
        <v>3552.6</v>
      </c>
      <c r="I45" s="427">
        <v>3306.7</v>
      </c>
      <c r="J45" s="427">
        <f t="shared" si="14"/>
        <v>3467.3</v>
      </c>
      <c r="K45" s="427"/>
      <c r="L45" s="427">
        <v>3354.6</v>
      </c>
      <c r="M45" s="427"/>
      <c r="N45" s="342">
        <f t="shared" si="12"/>
        <v>13518.300000000001</v>
      </c>
      <c r="O45" s="342">
        <f t="shared" si="13"/>
        <v>6234.3</v>
      </c>
    </row>
    <row r="46" spans="1:15" ht="54" customHeight="1" x14ac:dyDescent="0.2">
      <c r="A46" s="759"/>
      <c r="B46" s="425" t="s">
        <v>158</v>
      </c>
      <c r="C46" s="340"/>
      <c r="D46" s="427">
        <v>4501.1000000000004</v>
      </c>
      <c r="E46" s="427">
        <f t="shared" si="11"/>
        <v>4501.1000000000004</v>
      </c>
      <c r="F46" s="427">
        <v>963.4</v>
      </c>
      <c r="G46" s="427">
        <v>844.8</v>
      </c>
      <c r="H46" s="427">
        <v>1282.2</v>
      </c>
      <c r="I46" s="427">
        <v>1131.8</v>
      </c>
      <c r="J46" s="427">
        <v>1118.4000000000001</v>
      </c>
      <c r="K46" s="428"/>
      <c r="L46" s="428">
        <v>1137.0999999999999</v>
      </c>
      <c r="M46" s="427"/>
      <c r="N46" s="342">
        <f t="shared" si="12"/>
        <v>4501.1000000000004</v>
      </c>
      <c r="O46" s="342">
        <f t="shared" si="13"/>
        <v>1976.6</v>
      </c>
    </row>
    <row r="47" spans="1:15" ht="51.75" customHeight="1" thickBot="1" x14ac:dyDescent="0.3">
      <c r="A47" s="759"/>
      <c r="B47" s="425" t="s">
        <v>159</v>
      </c>
      <c r="C47" s="343"/>
      <c r="D47" s="427">
        <v>9017.2000000000007</v>
      </c>
      <c r="E47" s="427">
        <f t="shared" si="11"/>
        <v>9017.2000000000007</v>
      </c>
      <c r="F47" s="427">
        <v>2180.4</v>
      </c>
      <c r="G47" s="427">
        <v>2082.8000000000002</v>
      </c>
      <c r="H47" s="427">
        <v>2270.4</v>
      </c>
      <c r="I47" s="427">
        <v>2174.9</v>
      </c>
      <c r="J47" s="427">
        <v>2348.9</v>
      </c>
      <c r="K47" s="428"/>
      <c r="L47" s="428">
        <v>2217.5</v>
      </c>
      <c r="M47" s="427"/>
      <c r="N47" s="342">
        <f t="shared" si="12"/>
        <v>9017.2000000000007</v>
      </c>
      <c r="O47" s="342">
        <f t="shared" si="13"/>
        <v>4257.7000000000007</v>
      </c>
    </row>
    <row r="48" spans="1:15" ht="45" customHeight="1" x14ac:dyDescent="0.2">
      <c r="A48" s="4" t="s">
        <v>12</v>
      </c>
      <c r="B48" s="87" t="s">
        <v>60</v>
      </c>
      <c r="C48" s="87"/>
      <c r="D48" s="88">
        <f t="shared" ref="D48:O48" si="15">D40+D41+D42+D43+D44+D45</f>
        <v>111853.70000000001</v>
      </c>
      <c r="E48" s="88">
        <f t="shared" si="15"/>
        <v>111853.70000000001</v>
      </c>
      <c r="F48" s="88">
        <f t="shared" si="15"/>
        <v>22243.599999999999</v>
      </c>
      <c r="G48" s="88">
        <f t="shared" si="15"/>
        <v>21388.699999999997</v>
      </c>
      <c r="H48" s="88">
        <f t="shared" si="15"/>
        <v>34365.9</v>
      </c>
      <c r="I48" s="88">
        <f t="shared" si="15"/>
        <v>33724.199999999997</v>
      </c>
      <c r="J48" s="88">
        <f t="shared" si="15"/>
        <v>26773.399999999998</v>
      </c>
      <c r="K48" s="88">
        <f t="shared" si="15"/>
        <v>0</v>
      </c>
      <c r="L48" s="88">
        <f t="shared" si="15"/>
        <v>28470.799999999999</v>
      </c>
      <c r="M48" s="88">
        <f t="shared" si="15"/>
        <v>0</v>
      </c>
      <c r="N48" s="88">
        <f t="shared" si="15"/>
        <v>111853.70000000001</v>
      </c>
      <c r="O48" s="88">
        <f t="shared" si="15"/>
        <v>55112.9</v>
      </c>
    </row>
    <row r="49" spans="1:15" ht="22.5" customHeight="1" x14ac:dyDescent="0.2">
      <c r="A49" s="31"/>
      <c r="B49" s="87" t="s">
        <v>61</v>
      </c>
      <c r="C49" s="87"/>
      <c r="D49" s="88">
        <f t="shared" ref="D49:O49" si="16">SUM(D40+D41+D44+D45)</f>
        <v>110020.50000000001</v>
      </c>
      <c r="E49" s="88">
        <f t="shared" si="16"/>
        <v>110020.50000000001</v>
      </c>
      <c r="F49" s="88">
        <f t="shared" si="16"/>
        <v>22243.599999999999</v>
      </c>
      <c r="G49" s="88">
        <f t="shared" si="16"/>
        <v>21388.699999999997</v>
      </c>
      <c r="H49" s="88">
        <f t="shared" si="16"/>
        <v>32532.699999999997</v>
      </c>
      <c r="I49" s="88">
        <f t="shared" si="16"/>
        <v>31891</v>
      </c>
      <c r="J49" s="88">
        <f t="shared" si="16"/>
        <v>26773.399999999998</v>
      </c>
      <c r="K49" s="88">
        <f t="shared" si="16"/>
        <v>0</v>
      </c>
      <c r="L49" s="88">
        <f t="shared" si="16"/>
        <v>28470.799999999999</v>
      </c>
      <c r="M49" s="88">
        <f t="shared" si="16"/>
        <v>0</v>
      </c>
      <c r="N49" s="88">
        <f t="shared" si="16"/>
        <v>110020.50000000001</v>
      </c>
      <c r="O49" s="88">
        <f t="shared" si="16"/>
        <v>53279.7</v>
      </c>
    </row>
    <row r="50" spans="1:15" ht="45.75" customHeight="1" x14ac:dyDescent="0.2">
      <c r="A50" s="31"/>
      <c r="B50" s="71" t="s">
        <v>54</v>
      </c>
      <c r="C50" s="71"/>
      <c r="D50" s="88">
        <f t="shared" ref="D50:O50" si="17">SUM(D42+D43)</f>
        <v>1833.2</v>
      </c>
      <c r="E50" s="88">
        <f t="shared" si="17"/>
        <v>1833.2</v>
      </c>
      <c r="F50" s="88">
        <f t="shared" si="17"/>
        <v>0</v>
      </c>
      <c r="G50" s="88">
        <f t="shared" si="17"/>
        <v>0</v>
      </c>
      <c r="H50" s="88">
        <f t="shared" si="17"/>
        <v>1833.2</v>
      </c>
      <c r="I50" s="88">
        <f t="shared" si="17"/>
        <v>1833.2</v>
      </c>
      <c r="J50" s="88">
        <f t="shared" si="17"/>
        <v>0</v>
      </c>
      <c r="K50" s="88">
        <f t="shared" si="17"/>
        <v>0</v>
      </c>
      <c r="L50" s="88">
        <f t="shared" si="17"/>
        <v>0</v>
      </c>
      <c r="M50" s="88">
        <f t="shared" si="17"/>
        <v>0</v>
      </c>
      <c r="N50" s="88">
        <f t="shared" si="17"/>
        <v>1833.2</v>
      </c>
      <c r="O50" s="88">
        <f t="shared" si="17"/>
        <v>1833.2</v>
      </c>
    </row>
    <row r="51" spans="1:15" s="1" customFormat="1" ht="72.75" customHeight="1" x14ac:dyDescent="0.25">
      <c r="A51" s="271" t="s">
        <v>42</v>
      </c>
      <c r="B51" s="142"/>
      <c r="C51" s="142"/>
      <c r="D51" s="429">
        <v>1767.4</v>
      </c>
      <c r="E51" s="429">
        <f>F51+H51+J51+L51</f>
        <v>1767.4</v>
      </c>
      <c r="F51" s="429">
        <v>426.1</v>
      </c>
      <c r="G51" s="429">
        <v>424.1</v>
      </c>
      <c r="H51" s="429">
        <v>434.5</v>
      </c>
      <c r="I51" s="429">
        <v>406</v>
      </c>
      <c r="J51" s="429">
        <v>434.6</v>
      </c>
      <c r="K51" s="430"/>
      <c r="L51" s="430">
        <v>472.2</v>
      </c>
      <c r="M51" s="429"/>
      <c r="N51" s="341">
        <f>SUM(F51+H51+J51+L51)</f>
        <v>1767.4</v>
      </c>
      <c r="O51" s="370">
        <f>SUM(G51+I51+K51+M51)</f>
        <v>830.1</v>
      </c>
    </row>
    <row r="52" spans="1:15" s="1" customFormat="1" ht="32.25" customHeight="1" x14ac:dyDescent="0.2">
      <c r="A52" s="20" t="s">
        <v>12</v>
      </c>
      <c r="B52" s="30"/>
      <c r="C52" s="30"/>
      <c r="D52" s="431">
        <f t="shared" ref="D52:M52" si="18">SUM(D51)</f>
        <v>1767.4</v>
      </c>
      <c r="E52" s="431">
        <f t="shared" si="18"/>
        <v>1767.4</v>
      </c>
      <c r="F52" s="431">
        <f t="shared" si="18"/>
        <v>426.1</v>
      </c>
      <c r="G52" s="431">
        <f t="shared" si="18"/>
        <v>424.1</v>
      </c>
      <c r="H52" s="431">
        <f t="shared" si="18"/>
        <v>434.5</v>
      </c>
      <c r="I52" s="431">
        <v>350.5</v>
      </c>
      <c r="J52" s="431">
        <f t="shared" si="18"/>
        <v>434.6</v>
      </c>
      <c r="K52" s="431">
        <f t="shared" si="18"/>
        <v>0</v>
      </c>
      <c r="L52" s="431">
        <f t="shared" si="18"/>
        <v>472.2</v>
      </c>
      <c r="M52" s="432">
        <f t="shared" si="18"/>
        <v>0</v>
      </c>
      <c r="N52" s="431">
        <f>SUM(N51)</f>
        <v>1767.4</v>
      </c>
      <c r="O52" s="431">
        <f>SUM(G51+I51)</f>
        <v>830.1</v>
      </c>
    </row>
    <row r="53" spans="1:15" s="1" customFormat="1" ht="24.75" customHeight="1" x14ac:dyDescent="0.2">
      <c r="A53" s="89"/>
      <c r="B53" s="17" t="s">
        <v>52</v>
      </c>
      <c r="C53" s="71"/>
      <c r="D53" s="431"/>
      <c r="E53" s="431"/>
      <c r="F53" s="431"/>
      <c r="G53" s="431"/>
      <c r="H53" s="431"/>
      <c r="I53" s="431"/>
      <c r="J53" s="431"/>
      <c r="K53" s="432"/>
      <c r="L53" s="432"/>
      <c r="M53" s="432"/>
      <c r="N53" s="433"/>
      <c r="O53" s="434"/>
    </row>
    <row r="54" spans="1:15" s="1" customFormat="1" ht="27.75" customHeight="1" x14ac:dyDescent="0.2">
      <c r="A54" s="89"/>
      <c r="B54" s="17" t="s">
        <v>53</v>
      </c>
      <c r="C54" s="71"/>
      <c r="D54" s="431">
        <f t="shared" ref="D54:M54" si="19">SUM(D52)</f>
        <v>1767.4</v>
      </c>
      <c r="E54" s="431">
        <f t="shared" si="19"/>
        <v>1767.4</v>
      </c>
      <c r="F54" s="431">
        <f t="shared" si="19"/>
        <v>426.1</v>
      </c>
      <c r="G54" s="431">
        <f t="shared" si="19"/>
        <v>424.1</v>
      </c>
      <c r="H54" s="431">
        <f t="shared" si="19"/>
        <v>434.5</v>
      </c>
      <c r="I54" s="431">
        <f t="shared" si="19"/>
        <v>350.5</v>
      </c>
      <c r="J54" s="431">
        <f t="shared" si="19"/>
        <v>434.6</v>
      </c>
      <c r="K54" s="431">
        <f t="shared" si="19"/>
        <v>0</v>
      </c>
      <c r="L54" s="431">
        <f t="shared" si="19"/>
        <v>472.2</v>
      </c>
      <c r="M54" s="432">
        <f t="shared" si="19"/>
        <v>0</v>
      </c>
      <c r="N54" s="433">
        <f>SUM(F54+H54+J54+L54)</f>
        <v>1767.4</v>
      </c>
      <c r="O54" s="431">
        <f>SUM(G53+I53)</f>
        <v>0</v>
      </c>
    </row>
    <row r="55" spans="1:15" s="1" customFormat="1" ht="39" customHeight="1" thickBot="1" x14ac:dyDescent="0.25">
      <c r="A55" s="89"/>
      <c r="B55" s="29" t="s">
        <v>54</v>
      </c>
      <c r="C55" s="29"/>
      <c r="D55" s="435">
        <v>0</v>
      </c>
      <c r="E55" s="435">
        <v>0</v>
      </c>
      <c r="F55" s="435">
        <v>0</v>
      </c>
      <c r="G55" s="435">
        <v>0</v>
      </c>
      <c r="H55" s="435">
        <v>0</v>
      </c>
      <c r="I55" s="435"/>
      <c r="J55" s="435">
        <v>0</v>
      </c>
      <c r="K55" s="435">
        <v>0</v>
      </c>
      <c r="L55" s="435">
        <v>0</v>
      </c>
      <c r="M55" s="436">
        <v>0</v>
      </c>
      <c r="N55" s="436">
        <v>0</v>
      </c>
      <c r="O55" s="436">
        <v>0</v>
      </c>
    </row>
    <row r="56" spans="1:15" s="1" customFormat="1" ht="29.25" customHeight="1" thickBot="1" x14ac:dyDescent="0.25">
      <c r="A56" s="23" t="s">
        <v>2</v>
      </c>
      <c r="B56" s="33"/>
      <c r="C56" s="234"/>
      <c r="D56" s="34">
        <f t="shared" ref="D56:O56" si="20">SUM(D52+D48+D36)</f>
        <v>119605.1</v>
      </c>
      <c r="E56" s="34">
        <f t="shared" si="20"/>
        <v>119605.1</v>
      </c>
      <c r="F56" s="34">
        <f t="shared" si="20"/>
        <v>23419.699999999997</v>
      </c>
      <c r="G56" s="34">
        <f t="shared" si="20"/>
        <v>22110.399999999994</v>
      </c>
      <c r="H56" s="34">
        <f t="shared" si="20"/>
        <v>37494.400000000001</v>
      </c>
      <c r="I56" s="34">
        <f t="shared" si="20"/>
        <v>35248.199999999997</v>
      </c>
      <c r="J56" s="34">
        <f t="shared" si="20"/>
        <v>27207.999999999996</v>
      </c>
      <c r="K56" s="34">
        <f t="shared" si="20"/>
        <v>0</v>
      </c>
      <c r="L56" s="34">
        <f t="shared" si="20"/>
        <v>31483</v>
      </c>
      <c r="M56" s="34">
        <f t="shared" si="20"/>
        <v>0</v>
      </c>
      <c r="N56" s="34">
        <f t="shared" si="20"/>
        <v>119605.1</v>
      </c>
      <c r="O56" s="34">
        <f t="shared" si="20"/>
        <v>57414.1</v>
      </c>
    </row>
    <row r="57" spans="1:15" s="1" customFormat="1" ht="29.25" customHeight="1" thickBot="1" x14ac:dyDescent="0.25">
      <c r="A57" s="32"/>
      <c r="B57" s="35" t="s">
        <v>52</v>
      </c>
      <c r="C57" s="230"/>
      <c r="D57" s="34"/>
      <c r="E57" s="34"/>
      <c r="F57" s="34"/>
      <c r="G57" s="34"/>
      <c r="H57" s="34"/>
      <c r="I57" s="34"/>
      <c r="J57" s="34"/>
      <c r="K57" s="34"/>
      <c r="L57" s="34"/>
      <c r="M57" s="108"/>
      <c r="N57" s="27"/>
      <c r="O57" s="56"/>
    </row>
    <row r="58" spans="1:15" s="1" customFormat="1" ht="29.25" customHeight="1" thickBot="1" x14ac:dyDescent="0.25">
      <c r="A58" s="32"/>
      <c r="B58" s="35" t="s">
        <v>53</v>
      </c>
      <c r="C58" s="230"/>
      <c r="D58" s="34">
        <f t="shared" ref="D58:O58" si="21">SUM(D54+D49+D38)</f>
        <v>117471.90000000001</v>
      </c>
      <c r="E58" s="34">
        <f t="shared" si="21"/>
        <v>117471.90000000001</v>
      </c>
      <c r="F58" s="34">
        <f t="shared" si="21"/>
        <v>23119.699999999997</v>
      </c>
      <c r="G58" s="34">
        <f t="shared" si="21"/>
        <v>22110.399999999994</v>
      </c>
      <c r="H58" s="34">
        <f t="shared" si="21"/>
        <v>35661.199999999997</v>
      </c>
      <c r="I58" s="34">
        <f t="shared" si="21"/>
        <v>33415</v>
      </c>
      <c r="J58" s="34">
        <f t="shared" si="21"/>
        <v>27207.999999999996</v>
      </c>
      <c r="K58" s="34">
        <f t="shared" si="21"/>
        <v>0</v>
      </c>
      <c r="L58" s="34">
        <f t="shared" si="21"/>
        <v>31483</v>
      </c>
      <c r="M58" s="34">
        <f t="shared" si="21"/>
        <v>0</v>
      </c>
      <c r="N58" s="34">
        <f t="shared" si="21"/>
        <v>117471.90000000001</v>
      </c>
      <c r="O58" s="34">
        <f t="shared" si="21"/>
        <v>54750.799999999996</v>
      </c>
    </row>
    <row r="59" spans="1:15" s="1" customFormat="1" ht="37.5" customHeight="1" thickBot="1" x14ac:dyDescent="0.25">
      <c r="A59" s="32"/>
      <c r="B59" s="36" t="s">
        <v>54</v>
      </c>
      <c r="C59" s="231"/>
      <c r="D59" s="34">
        <f t="shared" ref="D59:O59" si="22">SUM(D50)</f>
        <v>1833.2</v>
      </c>
      <c r="E59" s="34">
        <f t="shared" si="22"/>
        <v>1833.2</v>
      </c>
      <c r="F59" s="34">
        <f t="shared" si="22"/>
        <v>0</v>
      </c>
      <c r="G59" s="34">
        <f t="shared" si="22"/>
        <v>0</v>
      </c>
      <c r="H59" s="34">
        <f t="shared" si="22"/>
        <v>1833.2</v>
      </c>
      <c r="I59" s="34">
        <f t="shared" si="22"/>
        <v>1833.2</v>
      </c>
      <c r="J59" s="34">
        <f t="shared" si="22"/>
        <v>0</v>
      </c>
      <c r="K59" s="34">
        <f t="shared" si="22"/>
        <v>0</v>
      </c>
      <c r="L59" s="34">
        <f t="shared" si="22"/>
        <v>0</v>
      </c>
      <c r="M59" s="34">
        <f t="shared" si="22"/>
        <v>0</v>
      </c>
      <c r="N59" s="34">
        <f t="shared" si="22"/>
        <v>1833.2</v>
      </c>
      <c r="O59" s="34">
        <f t="shared" si="22"/>
        <v>1833.2</v>
      </c>
    </row>
    <row r="60" spans="1:15" ht="28.5" customHeight="1" x14ac:dyDescent="0.25">
      <c r="A60" s="755" t="s">
        <v>18</v>
      </c>
      <c r="B60" s="756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7"/>
      <c r="O60" s="758"/>
    </row>
    <row r="61" spans="1:15" ht="53.25" customHeight="1" x14ac:dyDescent="0.2">
      <c r="A61" s="785" t="s">
        <v>19</v>
      </c>
      <c r="B61" s="162" t="s">
        <v>65</v>
      </c>
      <c r="C61" s="162"/>
      <c r="D61" s="179">
        <v>3666</v>
      </c>
      <c r="E61" s="179">
        <v>3666</v>
      </c>
      <c r="F61" s="150">
        <v>912.3</v>
      </c>
      <c r="G61" s="150">
        <v>1092.3</v>
      </c>
      <c r="H61" s="150">
        <v>912.3</v>
      </c>
      <c r="I61" s="198">
        <v>1060.7</v>
      </c>
      <c r="J61" s="150">
        <v>912.3</v>
      </c>
      <c r="K61" s="151"/>
      <c r="L61" s="150">
        <v>929.1</v>
      </c>
      <c r="M61" s="169"/>
      <c r="N61" s="151">
        <f t="shared" ref="N61:O63" si="23">SUM(F61+H61+J61+L61)</f>
        <v>3665.9999999999995</v>
      </c>
      <c r="O61" s="151">
        <f t="shared" si="23"/>
        <v>2153</v>
      </c>
    </row>
    <row r="62" spans="1:15" ht="69.75" customHeight="1" x14ac:dyDescent="0.2">
      <c r="A62" s="786"/>
      <c r="B62" s="162" t="s">
        <v>20</v>
      </c>
      <c r="C62" s="162"/>
      <c r="D62" s="179">
        <v>280</v>
      </c>
      <c r="E62" s="179">
        <v>280</v>
      </c>
      <c r="F62" s="150">
        <v>210</v>
      </c>
      <c r="G62" s="150">
        <v>210</v>
      </c>
      <c r="H62" s="151">
        <v>70</v>
      </c>
      <c r="I62" s="198">
        <v>70</v>
      </c>
      <c r="J62" s="151"/>
      <c r="K62" s="151"/>
      <c r="L62" s="151"/>
      <c r="M62" s="169"/>
      <c r="N62" s="151">
        <f t="shared" si="23"/>
        <v>280</v>
      </c>
      <c r="O62" s="151">
        <f t="shared" si="23"/>
        <v>280</v>
      </c>
    </row>
    <row r="63" spans="1:15" ht="84" customHeight="1" x14ac:dyDescent="0.2">
      <c r="A63" s="787"/>
      <c r="B63" s="162" t="s">
        <v>66</v>
      </c>
      <c r="C63" s="162"/>
      <c r="D63" s="179">
        <v>3433.3</v>
      </c>
      <c r="E63" s="179">
        <v>3433.3</v>
      </c>
      <c r="F63" s="151">
        <v>775</v>
      </c>
      <c r="G63" s="151">
        <v>857.6</v>
      </c>
      <c r="H63" s="151">
        <v>775</v>
      </c>
      <c r="I63" s="198">
        <v>801.4</v>
      </c>
      <c r="J63" s="151">
        <v>775</v>
      </c>
      <c r="K63" s="151"/>
      <c r="L63" s="151">
        <v>1108.3</v>
      </c>
      <c r="M63" s="169"/>
      <c r="N63" s="151">
        <f t="shared" si="23"/>
        <v>3433.3</v>
      </c>
      <c r="O63" s="151">
        <f t="shared" si="23"/>
        <v>1659</v>
      </c>
    </row>
    <row r="64" spans="1:15" ht="37.5" x14ac:dyDescent="0.2">
      <c r="A64" s="23" t="s">
        <v>12</v>
      </c>
      <c r="B64" s="371"/>
      <c r="C64" s="371"/>
      <c r="D64" s="221">
        <f>SUM(D61+D63+D62)</f>
        <v>7379.3</v>
      </c>
      <c r="E64" s="221">
        <f>SUM(E61+E63+E62)</f>
        <v>7379.3</v>
      </c>
      <c r="F64" s="221">
        <f t="shared" ref="F64:K64" si="24">SUM(F61+F63)</f>
        <v>1687.3</v>
      </c>
      <c r="G64" s="221">
        <f t="shared" si="24"/>
        <v>1949.9</v>
      </c>
      <c r="H64" s="221">
        <f t="shared" si="24"/>
        <v>1687.3</v>
      </c>
      <c r="I64" s="221">
        <f t="shared" si="24"/>
        <v>1862.1</v>
      </c>
      <c r="J64" s="221">
        <f t="shared" si="24"/>
        <v>1687.3</v>
      </c>
      <c r="K64" s="221">
        <f t="shared" si="24"/>
        <v>0</v>
      </c>
      <c r="L64" s="221">
        <f>SUM(L61+L63+L62)</f>
        <v>2037.4</v>
      </c>
      <c r="M64" s="221">
        <f>SUM(M61+M63+M62)</f>
        <v>0</v>
      </c>
      <c r="N64" s="221">
        <f>SUM(N61+N63+N62)</f>
        <v>7379.2999999999993</v>
      </c>
      <c r="O64" s="221">
        <f>SUM(O61+O63+O62)</f>
        <v>4092</v>
      </c>
    </row>
    <row r="65" spans="1:15" ht="15.75" x14ac:dyDescent="0.2">
      <c r="A65" s="372"/>
      <c r="B65" s="332" t="s">
        <v>52</v>
      </c>
      <c r="C65" s="332"/>
      <c r="D65" s="221"/>
      <c r="E65" s="221"/>
      <c r="F65" s="222"/>
      <c r="G65" s="223"/>
      <c r="H65" s="221"/>
      <c r="I65" s="221"/>
      <c r="J65" s="222"/>
      <c r="K65" s="59"/>
      <c r="L65" s="223"/>
      <c r="M65" s="224"/>
      <c r="N65" s="59"/>
      <c r="O65" s="59"/>
    </row>
    <row r="66" spans="1:15" ht="15.75" x14ac:dyDescent="0.2">
      <c r="A66" s="372"/>
      <c r="B66" s="332" t="s">
        <v>53</v>
      </c>
      <c r="C66" s="332"/>
      <c r="D66" s="221">
        <f>SUM(D61+D63+D62)</f>
        <v>7379.3</v>
      </c>
      <c r="E66" s="221">
        <f>SUM(E61+E63+E62)</f>
        <v>7379.3</v>
      </c>
      <c r="F66" s="221">
        <f t="shared" ref="F66:K66" si="25">SUM(F61+F63)</f>
        <v>1687.3</v>
      </c>
      <c r="G66" s="221">
        <f t="shared" si="25"/>
        <v>1949.9</v>
      </c>
      <c r="H66" s="221">
        <f t="shared" si="25"/>
        <v>1687.3</v>
      </c>
      <c r="I66" s="221">
        <f t="shared" si="25"/>
        <v>1862.1</v>
      </c>
      <c r="J66" s="221">
        <f t="shared" si="25"/>
        <v>1687.3</v>
      </c>
      <c r="K66" s="221">
        <f t="shared" si="25"/>
        <v>0</v>
      </c>
      <c r="L66" s="221">
        <f>SUM(L61+L63+L62)</f>
        <v>2037.4</v>
      </c>
      <c r="M66" s="221">
        <f>SUM(M61+M63+M62)</f>
        <v>0</v>
      </c>
      <c r="N66" s="225">
        <f>SUM(F66+H66+J66+L66)</f>
        <v>7099.2999999999993</v>
      </c>
      <c r="O66" s="221">
        <f>SUM(O63+O62+O61)</f>
        <v>4092</v>
      </c>
    </row>
    <row r="67" spans="1:15" s="1" customFormat="1" ht="32.25" customHeight="1" thickBot="1" x14ac:dyDescent="0.25">
      <c r="A67" s="23"/>
      <c r="B67" s="36" t="s">
        <v>54</v>
      </c>
      <c r="C67" s="74"/>
      <c r="D67" s="226"/>
      <c r="E67" s="226"/>
      <c r="F67" s="226"/>
      <c r="G67" s="226"/>
      <c r="H67" s="226"/>
      <c r="I67" s="226"/>
      <c r="J67" s="226"/>
      <c r="K67" s="226"/>
      <c r="L67" s="226"/>
      <c r="M67" s="227"/>
      <c r="N67" s="27"/>
      <c r="O67" s="56"/>
    </row>
    <row r="68" spans="1:15" ht="28.5" customHeight="1" x14ac:dyDescent="0.25">
      <c r="A68" s="751" t="s">
        <v>22</v>
      </c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3"/>
      <c r="O68" s="754"/>
    </row>
    <row r="69" spans="1:15" ht="58.5" customHeight="1" x14ac:dyDescent="0.25">
      <c r="A69" s="759" t="s">
        <v>77</v>
      </c>
      <c r="B69" s="437" t="s">
        <v>162</v>
      </c>
      <c r="C69" s="769" t="s">
        <v>99</v>
      </c>
      <c r="D69" s="448"/>
      <c r="E69" s="448"/>
      <c r="F69" s="448"/>
      <c r="G69" s="449"/>
      <c r="H69" s="449"/>
      <c r="I69" s="449"/>
      <c r="J69" s="449"/>
      <c r="K69" s="450"/>
      <c r="L69" s="450"/>
      <c r="M69" s="451"/>
      <c r="N69" s="153"/>
      <c r="O69" s="452"/>
    </row>
    <row r="70" spans="1:15" ht="24" customHeight="1" x14ac:dyDescent="0.25">
      <c r="A70" s="759"/>
      <c r="B70" s="388" t="s">
        <v>52</v>
      </c>
      <c r="C70" s="770"/>
      <c r="D70" s="449"/>
      <c r="E70" s="449"/>
      <c r="F70" s="449"/>
      <c r="G70" s="449"/>
      <c r="H70" s="449"/>
      <c r="I70" s="449"/>
      <c r="J70" s="449"/>
      <c r="K70" s="450"/>
      <c r="L70" s="450"/>
      <c r="M70" s="451"/>
      <c r="N70" s="170"/>
      <c r="O70" s="178"/>
    </row>
    <row r="71" spans="1:15" ht="24.75" customHeight="1" x14ac:dyDescent="0.25">
      <c r="A71" s="759"/>
      <c r="B71" s="388" t="s">
        <v>53</v>
      </c>
      <c r="C71" s="770"/>
      <c r="D71" s="449">
        <v>1392.7</v>
      </c>
      <c r="E71" s="449">
        <v>1392.7</v>
      </c>
      <c r="F71" s="449">
        <v>1392.7</v>
      </c>
      <c r="G71" s="449">
        <v>1392.7</v>
      </c>
      <c r="H71" s="449">
        <v>0</v>
      </c>
      <c r="I71" s="449">
        <v>0</v>
      </c>
      <c r="J71" s="449">
        <v>0</v>
      </c>
      <c r="K71" s="450">
        <v>0</v>
      </c>
      <c r="L71" s="450">
        <v>0</v>
      </c>
      <c r="M71" s="451">
        <v>0</v>
      </c>
      <c r="N71" s="153">
        <f>SUM(F71+H71+J71+L71)</f>
        <v>1392.7</v>
      </c>
      <c r="O71" s="153">
        <f>SUM(G71+I71+K71+M71)</f>
        <v>1392.7</v>
      </c>
    </row>
    <row r="72" spans="1:15" ht="32.25" customHeight="1" x14ac:dyDescent="0.25">
      <c r="A72" s="759"/>
      <c r="B72" s="385" t="s">
        <v>54</v>
      </c>
      <c r="C72" s="771"/>
      <c r="D72" s="449">
        <v>1508.9</v>
      </c>
      <c r="E72" s="449">
        <v>1508.9</v>
      </c>
      <c r="F72" s="449">
        <v>1508.9</v>
      </c>
      <c r="G72" s="449">
        <v>1508.9</v>
      </c>
      <c r="H72" s="449">
        <v>0</v>
      </c>
      <c r="I72" s="449">
        <v>0</v>
      </c>
      <c r="J72" s="449">
        <v>0</v>
      </c>
      <c r="K72" s="450">
        <v>0</v>
      </c>
      <c r="L72" s="450">
        <v>0</v>
      </c>
      <c r="M72" s="451">
        <v>0</v>
      </c>
      <c r="N72" s="153">
        <f>SUM(F72+H72+J72+L72)</f>
        <v>1508.9</v>
      </c>
      <c r="O72" s="153">
        <f>SUM(G72+I72+K72+M72)</f>
        <v>1508.9</v>
      </c>
    </row>
    <row r="73" spans="1:15" s="1" customFormat="1" ht="39.75" customHeight="1" x14ac:dyDescent="0.2">
      <c r="A73" s="5" t="s">
        <v>12</v>
      </c>
      <c r="B73" s="30"/>
      <c r="C73" s="30"/>
      <c r="D73" s="468">
        <f>SUM(D75+D76)</f>
        <v>2901.6000000000004</v>
      </c>
      <c r="E73" s="468">
        <f>SUM(E75+E76)</f>
        <v>2901.6000000000004</v>
      </c>
      <c r="F73" s="468">
        <f>SUM(F75+F76)</f>
        <v>2901.6000000000004</v>
      </c>
      <c r="G73" s="468">
        <f>SUM(G75+G76)</f>
        <v>2901.6000000000004</v>
      </c>
      <c r="H73" s="468">
        <f>SUM(H75+H76)</f>
        <v>0</v>
      </c>
      <c r="I73" s="468">
        <f>SUM(I69+I72)</f>
        <v>0</v>
      </c>
      <c r="J73" s="468">
        <f>SUM(J75+J76)</f>
        <v>0</v>
      </c>
      <c r="K73" s="468">
        <f>SUM(K75+K76)</f>
        <v>0</v>
      </c>
      <c r="L73" s="468">
        <f>SUM(L69+L72)</f>
        <v>0</v>
      </c>
      <c r="M73" s="468">
        <f>SUM(M69+M72)</f>
        <v>0</v>
      </c>
      <c r="N73" s="468">
        <f>SUM(N75+N76)</f>
        <v>2901.6000000000004</v>
      </c>
      <c r="O73" s="468">
        <f>SUM(O75+O76)</f>
        <v>2901.6000000000004</v>
      </c>
    </row>
    <row r="74" spans="1:15" s="1" customFormat="1" ht="32.25" customHeight="1" x14ac:dyDescent="0.2">
      <c r="A74" s="82"/>
      <c r="B74" s="17" t="s">
        <v>52</v>
      </c>
      <c r="C74" s="17"/>
      <c r="D74" s="468"/>
      <c r="E74" s="468"/>
      <c r="F74" s="468"/>
      <c r="G74" s="468"/>
      <c r="H74" s="468"/>
      <c r="I74" s="468"/>
      <c r="J74" s="468"/>
      <c r="K74" s="468"/>
      <c r="L74" s="468"/>
      <c r="M74" s="469"/>
      <c r="N74" s="468"/>
      <c r="O74" s="470"/>
    </row>
    <row r="75" spans="1:15" s="1" customFormat="1" ht="32.25" customHeight="1" x14ac:dyDescent="0.2">
      <c r="A75" s="82"/>
      <c r="B75" s="17" t="s">
        <v>53</v>
      </c>
      <c r="C75" s="17"/>
      <c r="D75" s="468">
        <f t="shared" ref="D75:O75" si="26">SUM(D71)</f>
        <v>1392.7</v>
      </c>
      <c r="E75" s="468">
        <f t="shared" si="26"/>
        <v>1392.7</v>
      </c>
      <c r="F75" s="468">
        <f t="shared" si="26"/>
        <v>1392.7</v>
      </c>
      <c r="G75" s="468">
        <f t="shared" si="26"/>
        <v>1392.7</v>
      </c>
      <c r="H75" s="468">
        <f t="shared" si="26"/>
        <v>0</v>
      </c>
      <c r="I75" s="468">
        <f t="shared" si="26"/>
        <v>0</v>
      </c>
      <c r="J75" s="468">
        <f t="shared" si="26"/>
        <v>0</v>
      </c>
      <c r="K75" s="468">
        <f t="shared" si="26"/>
        <v>0</v>
      </c>
      <c r="L75" s="468">
        <f t="shared" si="26"/>
        <v>0</v>
      </c>
      <c r="M75" s="468">
        <f t="shared" si="26"/>
        <v>0</v>
      </c>
      <c r="N75" s="468">
        <f t="shared" si="26"/>
        <v>1392.7</v>
      </c>
      <c r="O75" s="468">
        <f t="shared" si="26"/>
        <v>1392.7</v>
      </c>
    </row>
    <row r="76" spans="1:15" s="1" customFormat="1" ht="32.25" customHeight="1" thickBot="1" x14ac:dyDescent="0.25">
      <c r="A76" s="82"/>
      <c r="B76" s="29" t="s">
        <v>54</v>
      </c>
      <c r="C76" s="71"/>
      <c r="D76" s="467">
        <f t="shared" ref="D76:O76" si="27">SUM(D72)</f>
        <v>1508.9</v>
      </c>
      <c r="E76" s="467">
        <f t="shared" si="27"/>
        <v>1508.9</v>
      </c>
      <c r="F76" s="467">
        <f t="shared" si="27"/>
        <v>1508.9</v>
      </c>
      <c r="G76" s="467">
        <f t="shared" si="27"/>
        <v>1508.9</v>
      </c>
      <c r="H76" s="467">
        <f t="shared" si="27"/>
        <v>0</v>
      </c>
      <c r="I76" s="467">
        <f t="shared" si="27"/>
        <v>0</v>
      </c>
      <c r="J76" s="467">
        <f t="shared" si="27"/>
        <v>0</v>
      </c>
      <c r="K76" s="467">
        <f t="shared" si="27"/>
        <v>0</v>
      </c>
      <c r="L76" s="467">
        <f t="shared" si="27"/>
        <v>0</v>
      </c>
      <c r="M76" s="467">
        <f t="shared" si="27"/>
        <v>0</v>
      </c>
      <c r="N76" s="467">
        <f t="shared" si="27"/>
        <v>1508.9</v>
      </c>
      <c r="O76" s="467">
        <f t="shared" si="27"/>
        <v>1508.9</v>
      </c>
    </row>
    <row r="77" spans="1:15" s="1" customFormat="1" ht="100.5" customHeight="1" x14ac:dyDescent="0.2">
      <c r="A77" s="764" t="s">
        <v>119</v>
      </c>
      <c r="B77" s="458" t="s">
        <v>177</v>
      </c>
      <c r="C77" s="324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60"/>
      <c r="O77" s="460"/>
    </row>
    <row r="78" spans="1:15" s="1" customFormat="1" ht="18.75" customHeight="1" x14ac:dyDescent="0.2">
      <c r="A78" s="765"/>
      <c r="B78" s="418" t="s">
        <v>53</v>
      </c>
      <c r="C78" s="324"/>
      <c r="D78" s="592">
        <v>2270</v>
      </c>
      <c r="E78" s="592">
        <v>2270</v>
      </c>
      <c r="F78" s="592">
        <v>9.9600000000000009</v>
      </c>
      <c r="G78" s="592">
        <v>9.9600000000000009</v>
      </c>
      <c r="H78" s="592">
        <v>11.94</v>
      </c>
      <c r="I78" s="592">
        <v>11.94</v>
      </c>
      <c r="J78" s="592">
        <v>1124.05</v>
      </c>
      <c r="K78" s="592">
        <v>0</v>
      </c>
      <c r="L78" s="592">
        <v>1124.05</v>
      </c>
      <c r="M78" s="592">
        <v>0</v>
      </c>
      <c r="N78" s="391">
        <f>SUM(F78+H78+J78+L78)</f>
        <v>2270</v>
      </c>
      <c r="O78" s="391">
        <f>SUM(G78+I78+K78+M78)</f>
        <v>21.9</v>
      </c>
    </row>
    <row r="79" spans="1:15" s="1" customFormat="1" ht="88.5" customHeight="1" x14ac:dyDescent="0.2">
      <c r="A79" s="765"/>
      <c r="B79" s="458" t="s">
        <v>125</v>
      </c>
      <c r="C79" s="324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62"/>
      <c r="O79" s="462"/>
    </row>
    <row r="80" spans="1:15" s="1" customFormat="1" ht="21.75" customHeight="1" x14ac:dyDescent="0.2">
      <c r="A80" s="765"/>
      <c r="B80" s="418" t="s">
        <v>53</v>
      </c>
      <c r="C80" s="324"/>
      <c r="D80" s="593">
        <v>100</v>
      </c>
      <c r="E80" s="593">
        <v>100</v>
      </c>
      <c r="F80" s="593">
        <v>31.03</v>
      </c>
      <c r="G80" s="593">
        <v>31.03</v>
      </c>
      <c r="H80" s="593">
        <v>19.87</v>
      </c>
      <c r="I80" s="593">
        <v>19.87</v>
      </c>
      <c r="J80" s="593">
        <v>24.55</v>
      </c>
      <c r="K80" s="593">
        <v>0</v>
      </c>
      <c r="L80" s="593">
        <v>24.55</v>
      </c>
      <c r="M80" s="593">
        <v>0</v>
      </c>
      <c r="N80" s="391">
        <f>SUM(F80+H80+J80+L80)</f>
        <v>100</v>
      </c>
      <c r="O80" s="391">
        <f>SUM(G80+I80+K80+M80)</f>
        <v>50.900000000000006</v>
      </c>
    </row>
    <row r="81" spans="1:15" s="329" customFormat="1" ht="57" customHeight="1" x14ac:dyDescent="0.2">
      <c r="A81" s="765"/>
      <c r="B81" s="458" t="s">
        <v>178</v>
      </c>
      <c r="C81" s="324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3"/>
      <c r="O81" s="463"/>
    </row>
    <row r="82" spans="1:15" s="329" customFormat="1" ht="21.75" customHeight="1" x14ac:dyDescent="0.2">
      <c r="A82" s="765"/>
      <c r="B82" s="418" t="s">
        <v>53</v>
      </c>
      <c r="C82" s="324"/>
      <c r="D82" s="594">
        <v>500</v>
      </c>
      <c r="E82" s="594">
        <v>500</v>
      </c>
      <c r="F82" s="594">
        <v>0</v>
      </c>
      <c r="G82" s="594">
        <v>0</v>
      </c>
      <c r="H82" s="594">
        <v>0</v>
      </c>
      <c r="I82" s="594">
        <v>0</v>
      </c>
      <c r="J82" s="594">
        <v>500</v>
      </c>
      <c r="K82" s="594">
        <v>0</v>
      </c>
      <c r="L82" s="594">
        <v>0</v>
      </c>
      <c r="M82" s="594">
        <v>0</v>
      </c>
      <c r="N82" s="391">
        <f>SUM(F82+H82+J82+L82)</f>
        <v>500</v>
      </c>
      <c r="O82" s="391">
        <v>0</v>
      </c>
    </row>
    <row r="83" spans="1:15" s="362" customFormat="1" ht="93.75" customHeight="1" x14ac:dyDescent="0.2">
      <c r="A83" s="765"/>
      <c r="B83" s="458" t="s">
        <v>78</v>
      </c>
      <c r="C83" s="365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391"/>
      <c r="O83" s="391"/>
    </row>
    <row r="84" spans="1:15" s="362" customFormat="1" ht="21.75" customHeight="1" x14ac:dyDescent="0.2">
      <c r="A84" s="765"/>
      <c r="B84" s="418" t="s">
        <v>53</v>
      </c>
      <c r="C84" s="365"/>
      <c r="D84" s="595">
        <v>100</v>
      </c>
      <c r="E84" s="595">
        <v>100</v>
      </c>
      <c r="F84" s="595">
        <v>0</v>
      </c>
      <c r="G84" s="595">
        <v>0</v>
      </c>
      <c r="H84" s="595">
        <v>0</v>
      </c>
      <c r="I84" s="595">
        <v>0</v>
      </c>
      <c r="J84" s="595">
        <v>50</v>
      </c>
      <c r="K84" s="595">
        <v>0</v>
      </c>
      <c r="L84" s="595">
        <v>50</v>
      </c>
      <c r="M84" s="595">
        <v>0</v>
      </c>
      <c r="N84" s="391">
        <f>SUM(F84+H84+J84+L84)</f>
        <v>100</v>
      </c>
      <c r="O84" s="391">
        <f>SUM(G84+I84+K84+M84)</f>
        <v>0</v>
      </c>
    </row>
    <row r="85" spans="1:15" s="1" customFormat="1" ht="155.25" customHeight="1" x14ac:dyDescent="0.2">
      <c r="A85" s="765"/>
      <c r="B85" s="458" t="s">
        <v>179</v>
      </c>
      <c r="C85" s="324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3"/>
      <c r="O85" s="463"/>
    </row>
    <row r="86" spans="1:15" ht="27" customHeight="1" x14ac:dyDescent="0.2">
      <c r="A86" s="766"/>
      <c r="B86" s="418" t="s">
        <v>53</v>
      </c>
      <c r="C86" s="324"/>
      <c r="D86" s="596">
        <v>50</v>
      </c>
      <c r="E86" s="596">
        <v>50</v>
      </c>
      <c r="F86" s="596">
        <v>0</v>
      </c>
      <c r="G86" s="596">
        <v>0</v>
      </c>
      <c r="H86" s="596">
        <v>0</v>
      </c>
      <c r="I86" s="596">
        <v>0</v>
      </c>
      <c r="J86" s="596">
        <v>50</v>
      </c>
      <c r="K86" s="596">
        <v>0</v>
      </c>
      <c r="L86" s="596">
        <v>0</v>
      </c>
      <c r="M86" s="596">
        <v>0</v>
      </c>
      <c r="N86" s="391">
        <f>SUM(F86+H86+J86+L86)</f>
        <v>50</v>
      </c>
      <c r="O86" s="391">
        <v>0</v>
      </c>
    </row>
    <row r="87" spans="1:15" ht="48" customHeight="1" x14ac:dyDescent="0.2">
      <c r="A87" s="5" t="s">
        <v>12</v>
      </c>
      <c r="B87" s="30"/>
      <c r="C87" s="30"/>
      <c r="D87" s="464">
        <f>SUM(D78+D80+D86+D82+D84)</f>
        <v>3020</v>
      </c>
      <c r="E87" s="464">
        <f>SUM(E78+E80+E86+E82+E84)</f>
        <v>3020</v>
      </c>
      <c r="F87" s="464">
        <f t="shared" ref="F87:K87" si="28">SUM(F78+F80+F86+F82)</f>
        <v>40.99</v>
      </c>
      <c r="G87" s="464">
        <f t="shared" si="28"/>
        <v>40.99</v>
      </c>
      <c r="H87" s="464">
        <f t="shared" si="28"/>
        <v>31.810000000000002</v>
      </c>
      <c r="I87" s="464">
        <f t="shared" si="28"/>
        <v>31.810000000000002</v>
      </c>
      <c r="J87" s="464">
        <f t="shared" si="28"/>
        <v>1698.6</v>
      </c>
      <c r="K87" s="464">
        <f t="shared" si="28"/>
        <v>0</v>
      </c>
      <c r="L87" s="464">
        <f>SUM(L78+L80+L86+L82+L84)</f>
        <v>1198.5999999999999</v>
      </c>
      <c r="M87" s="464">
        <f>SUM(M78+M80+M86+M82+M84)</f>
        <v>0</v>
      </c>
      <c r="N87" s="464">
        <f>SUM(N78+N80+N86+N82+N84)</f>
        <v>3020</v>
      </c>
      <c r="O87" s="464">
        <f>SUM(O78+O80+O86+O82+O84)</f>
        <v>72.800000000000011</v>
      </c>
    </row>
    <row r="88" spans="1:15" ht="24.75" customHeight="1" x14ac:dyDescent="0.2">
      <c r="A88" s="768"/>
      <c r="B88" s="17" t="s">
        <v>52</v>
      </c>
      <c r="C88" s="17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</row>
    <row r="89" spans="1:15" ht="28.5" customHeight="1" x14ac:dyDescent="0.2">
      <c r="A89" s="731"/>
      <c r="B89" s="17" t="s">
        <v>53</v>
      </c>
      <c r="C89" s="17"/>
      <c r="D89" s="464">
        <f t="shared" ref="D89:O89" si="29">SUM(D87)</f>
        <v>3020</v>
      </c>
      <c r="E89" s="464">
        <f t="shared" si="29"/>
        <v>3020</v>
      </c>
      <c r="F89" s="464">
        <f t="shared" si="29"/>
        <v>40.99</v>
      </c>
      <c r="G89" s="464">
        <f t="shared" si="29"/>
        <v>40.99</v>
      </c>
      <c r="H89" s="464">
        <f t="shared" si="29"/>
        <v>31.810000000000002</v>
      </c>
      <c r="I89" s="464">
        <f t="shared" si="29"/>
        <v>31.810000000000002</v>
      </c>
      <c r="J89" s="464">
        <f t="shared" si="29"/>
        <v>1698.6</v>
      </c>
      <c r="K89" s="464">
        <f t="shared" si="29"/>
        <v>0</v>
      </c>
      <c r="L89" s="464">
        <f t="shared" si="29"/>
        <v>1198.5999999999999</v>
      </c>
      <c r="M89" s="464">
        <f t="shared" si="29"/>
        <v>0</v>
      </c>
      <c r="N89" s="464">
        <f t="shared" si="29"/>
        <v>3020</v>
      </c>
      <c r="O89" s="464">
        <f t="shared" si="29"/>
        <v>72.800000000000011</v>
      </c>
    </row>
    <row r="90" spans="1:15" s="1" customFormat="1" ht="32.25" customHeight="1" thickBot="1" x14ac:dyDescent="0.25">
      <c r="A90" s="739"/>
      <c r="B90" s="29" t="s">
        <v>54</v>
      </c>
      <c r="C90" s="71"/>
      <c r="D90" s="464">
        <v>0</v>
      </c>
      <c r="E90" s="464">
        <v>0</v>
      </c>
      <c r="F90" s="464"/>
      <c r="G90" s="464"/>
      <c r="H90" s="464"/>
      <c r="I90" s="464"/>
      <c r="J90" s="464">
        <v>0</v>
      </c>
      <c r="K90" s="464">
        <v>0</v>
      </c>
      <c r="L90" s="464">
        <v>0</v>
      </c>
      <c r="M90" s="465"/>
      <c r="N90" s="464"/>
      <c r="O90" s="466"/>
    </row>
    <row r="91" spans="1:15" s="1" customFormat="1" ht="32.25" customHeight="1" x14ac:dyDescent="0.25">
      <c r="A91" s="775" t="s">
        <v>23</v>
      </c>
      <c r="B91" s="327" t="s">
        <v>113</v>
      </c>
      <c r="C91" s="369"/>
      <c r="D91" s="476"/>
      <c r="E91" s="476"/>
      <c r="F91" s="476"/>
      <c r="G91" s="476"/>
      <c r="H91" s="476"/>
      <c r="I91" s="476"/>
      <c r="J91" s="476"/>
      <c r="K91" s="476"/>
      <c r="L91" s="476"/>
      <c r="M91" s="477"/>
      <c r="N91" s="476"/>
      <c r="O91" s="478"/>
    </row>
    <row r="92" spans="1:15" s="1" customFormat="1" ht="22.5" customHeight="1" x14ac:dyDescent="0.25">
      <c r="A92" s="776"/>
      <c r="B92" s="392" t="s">
        <v>53</v>
      </c>
      <c r="C92" s="369"/>
      <c r="D92" s="461">
        <v>14521.2</v>
      </c>
      <c r="E92" s="461">
        <v>14521.2</v>
      </c>
      <c r="F92" s="461">
        <v>14492.94</v>
      </c>
      <c r="G92" s="461">
        <v>0</v>
      </c>
      <c r="H92" s="461">
        <v>28.26</v>
      </c>
      <c r="I92" s="461">
        <v>0</v>
      </c>
      <c r="J92" s="461">
        <v>0</v>
      </c>
      <c r="K92" s="461">
        <v>0</v>
      </c>
      <c r="L92" s="461">
        <v>0</v>
      </c>
      <c r="M92" s="461">
        <v>0</v>
      </c>
      <c r="N92" s="479">
        <f>SUM(F92+H92+J92+L92)</f>
        <v>14521.2</v>
      </c>
      <c r="O92" s="479">
        <f>SUM(G92+I92+K92+M92)</f>
        <v>0</v>
      </c>
    </row>
    <row r="93" spans="1:15" s="1" customFormat="1" ht="33.75" customHeight="1" x14ac:dyDescent="0.25">
      <c r="A93" s="776"/>
      <c r="B93" s="327" t="s">
        <v>79</v>
      </c>
      <c r="C93" s="369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9"/>
      <c r="O93" s="479"/>
    </row>
    <row r="94" spans="1:15" s="1" customFormat="1" ht="24.75" customHeight="1" x14ac:dyDescent="0.25">
      <c r="A94" s="776"/>
      <c r="B94" s="392" t="s">
        <v>53</v>
      </c>
      <c r="C94" s="369"/>
      <c r="D94" s="597">
        <v>9092.2999999999993</v>
      </c>
      <c r="E94" s="597">
        <v>9092.2999999999993</v>
      </c>
      <c r="F94" s="597">
        <v>2407.85</v>
      </c>
      <c r="G94" s="597">
        <v>2407.85</v>
      </c>
      <c r="H94" s="597">
        <v>1792.35</v>
      </c>
      <c r="I94" s="597">
        <v>1792.35</v>
      </c>
      <c r="J94" s="597">
        <v>2446.0500000000002</v>
      </c>
      <c r="K94" s="597">
        <v>0</v>
      </c>
      <c r="L94" s="597">
        <v>2446.0500000000002</v>
      </c>
      <c r="M94" s="597">
        <v>0</v>
      </c>
      <c r="N94" s="479">
        <f>SUM(F94+H94+J94+L94)</f>
        <v>9092.2999999999993</v>
      </c>
      <c r="O94" s="479">
        <f>SUM(G94+I94+K94+M94)</f>
        <v>4200.2</v>
      </c>
    </row>
    <row r="95" spans="1:15" s="1" customFormat="1" ht="45" customHeight="1" x14ac:dyDescent="0.25">
      <c r="A95" s="776"/>
      <c r="B95" s="327" t="s">
        <v>180</v>
      </c>
      <c r="C95" s="369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</row>
    <row r="96" spans="1:15" s="1" customFormat="1" ht="26.25" customHeight="1" x14ac:dyDescent="0.25">
      <c r="A96" s="776"/>
      <c r="B96" s="392" t="s">
        <v>53</v>
      </c>
      <c r="C96" s="369"/>
      <c r="D96" s="598">
        <v>115</v>
      </c>
      <c r="E96" s="598">
        <v>115</v>
      </c>
      <c r="F96" s="598">
        <v>0</v>
      </c>
      <c r="G96" s="598">
        <v>0</v>
      </c>
      <c r="H96" s="598">
        <v>114.96</v>
      </c>
      <c r="I96" s="598">
        <v>114.96</v>
      </c>
      <c r="J96" s="598">
        <v>0.04</v>
      </c>
      <c r="K96" s="598">
        <v>0</v>
      </c>
      <c r="L96" s="598">
        <v>0</v>
      </c>
      <c r="M96" s="598">
        <v>0</v>
      </c>
      <c r="N96" s="479">
        <f>SUM(F96+H96+J96+L96)</f>
        <v>115</v>
      </c>
      <c r="O96" s="479">
        <f>SUM(G96+I96+K96+M96)</f>
        <v>114.96</v>
      </c>
    </row>
    <row r="97" spans="1:15" s="1" customFormat="1" ht="78.75" customHeight="1" x14ac:dyDescent="0.25">
      <c r="A97" s="776"/>
      <c r="B97" s="327" t="s">
        <v>80</v>
      </c>
      <c r="C97" s="369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</row>
    <row r="98" spans="1:15" s="1" customFormat="1" ht="21.75" customHeight="1" x14ac:dyDescent="0.25">
      <c r="A98" s="776"/>
      <c r="B98" s="392" t="s">
        <v>53</v>
      </c>
      <c r="C98" s="369"/>
      <c r="D98" s="599">
        <v>5000</v>
      </c>
      <c r="E98" s="599">
        <v>5000</v>
      </c>
      <c r="F98" s="599">
        <v>450</v>
      </c>
      <c r="G98" s="599">
        <v>450</v>
      </c>
      <c r="H98" s="599">
        <v>1517.7</v>
      </c>
      <c r="I98" s="599">
        <v>1517.7</v>
      </c>
      <c r="J98" s="599">
        <v>1516.15</v>
      </c>
      <c r="K98" s="599">
        <v>0</v>
      </c>
      <c r="L98" s="599">
        <v>1516.15</v>
      </c>
      <c r="M98" s="599">
        <v>0</v>
      </c>
      <c r="N98" s="479">
        <f>SUM(F98+H98+J98+L98)</f>
        <v>5000</v>
      </c>
      <c r="O98" s="479">
        <f>SUM(G98+I98+K98+M98)</f>
        <v>1967.7</v>
      </c>
    </row>
    <row r="99" spans="1:15" s="1" customFormat="1" ht="32.25" customHeight="1" x14ac:dyDescent="0.25">
      <c r="A99" s="776"/>
      <c r="B99" s="474" t="s">
        <v>114</v>
      </c>
      <c r="C99" s="369"/>
      <c r="D99" s="476"/>
      <c r="E99" s="476"/>
      <c r="F99" s="480"/>
      <c r="G99" s="476"/>
      <c r="H99" s="476"/>
      <c r="I99" s="476"/>
      <c r="J99" s="476"/>
      <c r="K99" s="476"/>
      <c r="L99" s="476"/>
      <c r="M99" s="476"/>
      <c r="N99" s="479"/>
      <c r="O99" s="479"/>
    </row>
    <row r="100" spans="1:15" s="1" customFormat="1" ht="32.25" customHeight="1" x14ac:dyDescent="0.25">
      <c r="A100" s="776"/>
      <c r="B100" s="392" t="s">
        <v>53</v>
      </c>
      <c r="C100" s="369"/>
      <c r="D100" s="600">
        <v>1000</v>
      </c>
      <c r="E100" s="600">
        <v>1000</v>
      </c>
      <c r="F100" s="600">
        <v>0</v>
      </c>
      <c r="G100" s="600">
        <v>0</v>
      </c>
      <c r="H100" s="600">
        <v>1000</v>
      </c>
      <c r="I100" s="600">
        <v>1000</v>
      </c>
      <c r="J100" s="600">
        <v>0</v>
      </c>
      <c r="K100" s="600">
        <v>0</v>
      </c>
      <c r="L100" s="600"/>
      <c r="M100" s="600"/>
      <c r="N100" s="479">
        <f>SUM(F100+H100+J100+L100)</f>
        <v>1000</v>
      </c>
      <c r="O100" s="479">
        <f>SUM(G100+I100+K100+M100)</f>
        <v>1000</v>
      </c>
    </row>
    <row r="101" spans="1:15" s="1" customFormat="1" ht="32.25" customHeight="1" x14ac:dyDescent="0.25">
      <c r="A101" s="776"/>
      <c r="B101" s="327" t="s">
        <v>181</v>
      </c>
      <c r="C101" s="369"/>
      <c r="D101" s="476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476"/>
    </row>
    <row r="102" spans="1:15" s="1" customFormat="1" ht="32.25" customHeight="1" x14ac:dyDescent="0.25">
      <c r="A102" s="776"/>
      <c r="B102" s="392" t="s">
        <v>53</v>
      </c>
      <c r="C102" s="369"/>
      <c r="D102" s="461">
        <v>800</v>
      </c>
      <c r="E102" s="461">
        <v>800</v>
      </c>
      <c r="F102" s="461">
        <v>0</v>
      </c>
      <c r="G102" s="461">
        <v>0</v>
      </c>
      <c r="H102" s="461">
        <v>800</v>
      </c>
      <c r="I102" s="461">
        <v>0</v>
      </c>
      <c r="J102" s="461">
        <v>0</v>
      </c>
      <c r="K102" s="461">
        <v>0</v>
      </c>
      <c r="L102" s="461">
        <v>0</v>
      </c>
      <c r="M102" s="461">
        <v>0</v>
      </c>
      <c r="N102" s="479">
        <f>SUM(F102+H102+J102+L102)</f>
        <v>800</v>
      </c>
      <c r="O102" s="479">
        <f>SUM(G102+I102+K102+M102)</f>
        <v>0</v>
      </c>
    </row>
    <row r="103" spans="1:15" s="325" customFormat="1" ht="32.25" customHeight="1" x14ac:dyDescent="0.25">
      <c r="A103" s="776"/>
      <c r="B103" s="327" t="s">
        <v>115</v>
      </c>
      <c r="C103" s="369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9"/>
      <c r="O103" s="479"/>
    </row>
    <row r="104" spans="1:15" s="325" customFormat="1" ht="32.25" customHeight="1" x14ac:dyDescent="0.25">
      <c r="A104" s="776"/>
      <c r="B104" s="392" t="s">
        <v>53</v>
      </c>
      <c r="C104" s="369"/>
      <c r="D104" s="461">
        <v>750</v>
      </c>
      <c r="E104" s="461">
        <v>750</v>
      </c>
      <c r="F104" s="461">
        <v>0</v>
      </c>
      <c r="G104" s="461">
        <v>0</v>
      </c>
      <c r="H104" s="461">
        <v>750</v>
      </c>
      <c r="I104" s="461">
        <v>0</v>
      </c>
      <c r="J104" s="461">
        <v>0</v>
      </c>
      <c r="K104" s="461">
        <v>0</v>
      </c>
      <c r="L104" s="461">
        <v>0</v>
      </c>
      <c r="M104" s="461">
        <v>0</v>
      </c>
      <c r="N104" s="479">
        <f>SUM(F104+H104+J104+L104)</f>
        <v>750</v>
      </c>
      <c r="O104" s="479">
        <f>SUM(G104+I104+K104+M104)</f>
        <v>0</v>
      </c>
    </row>
    <row r="105" spans="1:15" s="362" customFormat="1" ht="32.25" customHeight="1" x14ac:dyDescent="0.25">
      <c r="A105" s="776"/>
      <c r="B105" s="327" t="s">
        <v>81</v>
      </c>
      <c r="C105" s="369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9"/>
      <c r="O105" s="479"/>
    </row>
    <row r="106" spans="1:15" s="362" customFormat="1" ht="32.25" customHeight="1" x14ac:dyDescent="0.25">
      <c r="A106" s="776"/>
      <c r="B106" s="392" t="s">
        <v>53</v>
      </c>
      <c r="C106" s="369"/>
      <c r="D106" s="601">
        <v>600</v>
      </c>
      <c r="E106" s="601">
        <v>600</v>
      </c>
      <c r="F106" s="601">
        <v>0</v>
      </c>
      <c r="G106" s="601">
        <v>0</v>
      </c>
      <c r="H106" s="601">
        <v>9.5</v>
      </c>
      <c r="I106" s="601">
        <v>9.5</v>
      </c>
      <c r="J106" s="601">
        <v>295.25</v>
      </c>
      <c r="K106" s="601">
        <v>0</v>
      </c>
      <c r="L106" s="601">
        <v>295.25</v>
      </c>
      <c r="M106" s="601">
        <v>0</v>
      </c>
      <c r="N106" s="479">
        <f>SUM(F106+H106+J106+L106)</f>
        <v>600</v>
      </c>
      <c r="O106" s="479">
        <f>SUM(G106+I106+K106+M106)</f>
        <v>9.5</v>
      </c>
    </row>
    <row r="107" spans="1:15" s="362" customFormat="1" ht="32.25" customHeight="1" x14ac:dyDescent="0.25">
      <c r="A107" s="776"/>
      <c r="B107" s="327" t="s">
        <v>213</v>
      </c>
      <c r="C107" s="369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479"/>
      <c r="O107" s="479"/>
    </row>
    <row r="108" spans="1:15" s="362" customFormat="1" ht="32.25" customHeight="1" x14ac:dyDescent="0.25">
      <c r="A108" s="776"/>
      <c r="B108" s="474" t="s">
        <v>53</v>
      </c>
      <c r="C108" s="369"/>
      <c r="D108" s="602">
        <v>1000</v>
      </c>
      <c r="E108" s="602">
        <v>1000</v>
      </c>
      <c r="F108" s="602">
        <v>0</v>
      </c>
      <c r="G108" s="602">
        <v>0</v>
      </c>
      <c r="H108" s="602">
        <v>999.7</v>
      </c>
      <c r="I108" s="602">
        <v>999.7</v>
      </c>
      <c r="J108" s="602">
        <v>0.3</v>
      </c>
      <c r="K108" s="602"/>
      <c r="L108" s="602"/>
      <c r="M108" s="602">
        <v>0</v>
      </c>
      <c r="N108" s="479">
        <f>SUM(F108+H108+J108+L108)</f>
        <v>1000</v>
      </c>
      <c r="O108" s="479">
        <f>SUM(G108+I108+K108+M108)</f>
        <v>999.7</v>
      </c>
    </row>
    <row r="109" spans="1:15" s="325" customFormat="1" ht="45.75" customHeight="1" x14ac:dyDescent="0.25">
      <c r="A109" s="776"/>
      <c r="B109" s="327" t="s">
        <v>120</v>
      </c>
      <c r="C109" s="369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</row>
    <row r="110" spans="1:15" s="325" customFormat="1" ht="32.25" customHeight="1" x14ac:dyDescent="0.25">
      <c r="A110" s="776"/>
      <c r="B110" s="392" t="s">
        <v>53</v>
      </c>
      <c r="C110" s="369"/>
      <c r="D110" s="603">
        <v>1800</v>
      </c>
      <c r="E110" s="603">
        <v>1800</v>
      </c>
      <c r="F110" s="603">
        <v>0</v>
      </c>
      <c r="G110" s="603">
        <v>0</v>
      </c>
      <c r="H110" s="603">
        <v>0</v>
      </c>
      <c r="I110" s="603">
        <v>0</v>
      </c>
      <c r="J110" s="603">
        <v>1800</v>
      </c>
      <c r="K110" s="603">
        <v>0</v>
      </c>
      <c r="L110" s="603"/>
      <c r="M110" s="603">
        <v>0</v>
      </c>
      <c r="N110" s="479">
        <f>SUM(F110+H110+J110+L110)</f>
        <v>1800</v>
      </c>
      <c r="O110" s="479">
        <f>SUM(G110+I110+K110+M110)</f>
        <v>0</v>
      </c>
    </row>
    <row r="111" spans="1:15" s="325" customFormat="1" ht="51" customHeight="1" x14ac:dyDescent="0.25">
      <c r="A111" s="776"/>
      <c r="B111" s="327" t="s">
        <v>116</v>
      </c>
      <c r="C111" s="369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</row>
    <row r="112" spans="1:15" s="325" customFormat="1" ht="32.25" customHeight="1" x14ac:dyDescent="0.25">
      <c r="A112" s="776"/>
      <c r="B112" s="392" t="s">
        <v>53</v>
      </c>
      <c r="C112" s="369"/>
      <c r="D112" s="604">
        <v>500</v>
      </c>
      <c r="E112" s="604">
        <v>500</v>
      </c>
      <c r="F112" s="604">
        <v>0</v>
      </c>
      <c r="G112" s="604">
        <v>0</v>
      </c>
      <c r="H112" s="604">
        <v>0</v>
      </c>
      <c r="I112" s="604">
        <v>0</v>
      </c>
      <c r="J112" s="604">
        <v>250</v>
      </c>
      <c r="K112" s="604">
        <v>0</v>
      </c>
      <c r="L112" s="604">
        <v>250</v>
      </c>
      <c r="M112" s="604"/>
      <c r="N112" s="479">
        <f>SUM(F112+H112+J112+L112)</f>
        <v>500</v>
      </c>
      <c r="O112" s="479">
        <f>SUM(G112+I112+K112+M112)</f>
        <v>0</v>
      </c>
    </row>
    <row r="113" spans="1:15" s="325" customFormat="1" ht="32.25" customHeight="1" x14ac:dyDescent="0.25">
      <c r="A113" s="776"/>
      <c r="B113" s="327" t="s">
        <v>117</v>
      </c>
      <c r="C113" s="369"/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  <c r="N113" s="476"/>
      <c r="O113" s="476"/>
    </row>
    <row r="114" spans="1:15" s="325" customFormat="1" ht="32.25" customHeight="1" x14ac:dyDescent="0.25">
      <c r="A114" s="776"/>
      <c r="B114" s="392" t="s">
        <v>53</v>
      </c>
      <c r="C114" s="369"/>
      <c r="D114" s="605">
        <v>800</v>
      </c>
      <c r="E114" s="605">
        <v>800</v>
      </c>
      <c r="F114" s="605">
        <v>0</v>
      </c>
      <c r="G114" s="605">
        <v>0</v>
      </c>
      <c r="H114" s="605">
        <v>278.2</v>
      </c>
      <c r="I114" s="605">
        <v>278.2</v>
      </c>
      <c r="J114" s="605">
        <v>260.89999999999998</v>
      </c>
      <c r="K114" s="605">
        <v>0</v>
      </c>
      <c r="L114" s="605">
        <v>260.89999999999998</v>
      </c>
      <c r="M114" s="605">
        <v>0</v>
      </c>
      <c r="N114" s="479">
        <f>SUM(F114+H114+J114+L114)</f>
        <v>799.99999999999989</v>
      </c>
      <c r="O114" s="479">
        <f>SUM(G114+I114+K114+M114)</f>
        <v>278.2</v>
      </c>
    </row>
    <row r="115" spans="1:15" s="325" customFormat="1" ht="32.25" customHeight="1" x14ac:dyDescent="0.25">
      <c r="A115" s="776"/>
      <c r="B115" s="327" t="s">
        <v>124</v>
      </c>
      <c r="C115" s="369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  <c r="N115" s="476"/>
      <c r="O115" s="476"/>
    </row>
    <row r="116" spans="1:15" s="325" customFormat="1" ht="32.25" customHeight="1" x14ac:dyDescent="0.25">
      <c r="A116" s="776"/>
      <c r="B116" s="392" t="s">
        <v>53</v>
      </c>
      <c r="C116" s="369"/>
      <c r="D116" s="606">
        <v>500</v>
      </c>
      <c r="E116" s="606">
        <v>500</v>
      </c>
      <c r="F116" s="606">
        <v>0</v>
      </c>
      <c r="G116" s="606">
        <v>0</v>
      </c>
      <c r="H116" s="606">
        <v>384.7</v>
      </c>
      <c r="I116" s="606">
        <v>384.7</v>
      </c>
      <c r="J116" s="606">
        <v>115.3</v>
      </c>
      <c r="K116" s="606"/>
      <c r="L116" s="606">
        <v>0</v>
      </c>
      <c r="M116" s="606">
        <v>0</v>
      </c>
      <c r="N116" s="479">
        <f>SUM(F116+H116+J116+L116)</f>
        <v>500</v>
      </c>
      <c r="O116" s="479">
        <f>SUM(G116+I116+K116+M116)</f>
        <v>384.7</v>
      </c>
    </row>
    <row r="117" spans="1:15" s="325" customFormat="1" ht="32.25" customHeight="1" x14ac:dyDescent="0.25">
      <c r="A117" s="776"/>
      <c r="B117" s="327" t="s">
        <v>118</v>
      </c>
      <c r="C117" s="369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</row>
    <row r="118" spans="1:15" s="325" customFormat="1" ht="32.25" customHeight="1" x14ac:dyDescent="0.25">
      <c r="A118" s="776"/>
      <c r="B118" s="392" t="s">
        <v>53</v>
      </c>
      <c r="C118" s="369"/>
      <c r="D118" s="607">
        <v>300</v>
      </c>
      <c r="E118" s="607">
        <v>300</v>
      </c>
      <c r="F118" s="607">
        <v>0</v>
      </c>
      <c r="G118" s="607">
        <v>0</v>
      </c>
      <c r="H118" s="607">
        <v>70.099999999999994</v>
      </c>
      <c r="I118" s="607">
        <v>70.099999999999994</v>
      </c>
      <c r="J118" s="607">
        <v>114.95</v>
      </c>
      <c r="K118" s="607">
        <v>0</v>
      </c>
      <c r="L118" s="607">
        <v>114.95</v>
      </c>
      <c r="M118" s="607">
        <v>0</v>
      </c>
      <c r="N118" s="479">
        <f>SUM(F118+H118+J118+L118)</f>
        <v>300</v>
      </c>
      <c r="O118" s="479">
        <f>SUM(G118+I118+K118+M118)</f>
        <v>70.099999999999994</v>
      </c>
    </row>
    <row r="119" spans="1:15" s="362" customFormat="1" ht="32.25" customHeight="1" x14ac:dyDescent="0.25">
      <c r="A119" s="776"/>
      <c r="B119" s="327" t="s">
        <v>182</v>
      </c>
      <c r="C119" s="369"/>
      <c r="D119" s="476"/>
      <c r="E119" s="476"/>
      <c r="F119" s="476"/>
      <c r="G119" s="476"/>
      <c r="H119" s="476"/>
      <c r="I119" s="476"/>
      <c r="J119" s="476"/>
      <c r="K119" s="476"/>
      <c r="L119" s="476"/>
      <c r="M119" s="476"/>
      <c r="N119" s="479"/>
      <c r="O119" s="479"/>
    </row>
    <row r="120" spans="1:15" s="362" customFormat="1" ht="32.25" customHeight="1" x14ac:dyDescent="0.25">
      <c r="A120" s="776"/>
      <c r="B120" s="392" t="s">
        <v>53</v>
      </c>
      <c r="C120" s="369"/>
      <c r="D120" s="461">
        <v>200</v>
      </c>
      <c r="E120" s="461">
        <v>200</v>
      </c>
      <c r="F120" s="461">
        <v>0</v>
      </c>
      <c r="G120" s="461">
        <v>0</v>
      </c>
      <c r="H120" s="461">
        <v>200</v>
      </c>
      <c r="I120" s="461">
        <v>0</v>
      </c>
      <c r="J120" s="461">
        <v>0</v>
      </c>
      <c r="K120" s="461">
        <v>0</v>
      </c>
      <c r="L120" s="461"/>
      <c r="M120" s="461"/>
      <c r="N120" s="479">
        <f>SUM(F120+H120+J120+L120)</f>
        <v>200</v>
      </c>
      <c r="O120" s="479">
        <f>SUM(G120+I120+K120+M120)</f>
        <v>0</v>
      </c>
    </row>
    <row r="121" spans="1:15" s="325" customFormat="1" ht="44.25" customHeight="1" x14ac:dyDescent="0.25">
      <c r="A121" s="776"/>
      <c r="B121" s="327" t="s">
        <v>82</v>
      </c>
      <c r="C121" s="369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9"/>
      <c r="O121" s="479"/>
    </row>
    <row r="122" spans="1:15" s="325" customFormat="1" ht="32.25" customHeight="1" x14ac:dyDescent="0.25">
      <c r="A122" s="776"/>
      <c r="B122" s="392" t="s">
        <v>53</v>
      </c>
      <c r="C122" s="369"/>
      <c r="D122" s="608">
        <v>589</v>
      </c>
      <c r="E122" s="608">
        <v>589</v>
      </c>
      <c r="F122" s="608">
        <v>0</v>
      </c>
      <c r="G122" s="608">
        <v>0</v>
      </c>
      <c r="H122" s="608"/>
      <c r="I122" s="608">
        <v>0</v>
      </c>
      <c r="J122" s="608">
        <v>294.5</v>
      </c>
      <c r="K122" s="608">
        <v>0</v>
      </c>
      <c r="L122" s="608">
        <v>294.5</v>
      </c>
      <c r="M122" s="608"/>
      <c r="N122" s="479">
        <f>SUM(F122+H122+J122+L122)</f>
        <v>589</v>
      </c>
      <c r="O122" s="479">
        <f>SUM(G122+I122+K122+M122)</f>
        <v>0</v>
      </c>
    </row>
    <row r="123" spans="1:15" s="325" customFormat="1" ht="49.5" customHeight="1" x14ac:dyDescent="0.25">
      <c r="A123" s="776"/>
      <c r="B123" s="327" t="s">
        <v>83</v>
      </c>
      <c r="C123" s="369"/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</row>
    <row r="124" spans="1:15" s="325" customFormat="1" ht="32.25" customHeight="1" x14ac:dyDescent="0.25">
      <c r="A124" s="776"/>
      <c r="B124" s="392" t="s">
        <v>53</v>
      </c>
      <c r="C124" s="369"/>
      <c r="D124" s="609">
        <v>963.4</v>
      </c>
      <c r="E124" s="609">
        <v>963.4</v>
      </c>
      <c r="F124" s="609">
        <v>205.03</v>
      </c>
      <c r="G124" s="609">
        <v>205.03</v>
      </c>
      <c r="H124" s="609">
        <v>512.54999999999995</v>
      </c>
      <c r="I124" s="609">
        <v>512.54999999999995</v>
      </c>
      <c r="J124" s="609">
        <v>122.91</v>
      </c>
      <c r="K124" s="609">
        <v>0</v>
      </c>
      <c r="L124" s="609">
        <v>122.91</v>
      </c>
      <c r="M124" s="609">
        <v>0</v>
      </c>
      <c r="N124" s="479">
        <f>SUM(F124+H124+J124+L124)</f>
        <v>963.39999999999986</v>
      </c>
      <c r="O124" s="479">
        <f>SUM(G124+I124+K124+M124)</f>
        <v>717.57999999999993</v>
      </c>
    </row>
    <row r="125" spans="1:15" s="325" customFormat="1" ht="33.75" customHeight="1" x14ac:dyDescent="0.25">
      <c r="A125" s="776"/>
      <c r="B125" s="474" t="s">
        <v>84</v>
      </c>
      <c r="C125" s="369"/>
      <c r="D125" s="476"/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</row>
    <row r="126" spans="1:15" s="325" customFormat="1" ht="24" customHeight="1" x14ac:dyDescent="0.25">
      <c r="A126" s="776"/>
      <c r="B126" s="392" t="s">
        <v>53</v>
      </c>
      <c r="C126" s="369"/>
      <c r="D126" s="610">
        <v>2198</v>
      </c>
      <c r="E126" s="610">
        <v>2198</v>
      </c>
      <c r="F126" s="610">
        <v>432.375</v>
      </c>
      <c r="G126" s="610">
        <v>432.375</v>
      </c>
      <c r="H126" s="610">
        <v>973.12</v>
      </c>
      <c r="I126" s="610">
        <v>973.12</v>
      </c>
      <c r="J126" s="610">
        <v>396.25</v>
      </c>
      <c r="K126" s="610">
        <v>0</v>
      </c>
      <c r="L126" s="610">
        <v>396.25</v>
      </c>
      <c r="M126" s="610">
        <v>0</v>
      </c>
      <c r="N126" s="479">
        <f>SUM(F126+H126+J126+L126)</f>
        <v>2197.9949999999999</v>
      </c>
      <c r="O126" s="479">
        <f>SUM(G126+I126+K126+M126)</f>
        <v>1405.4949999999999</v>
      </c>
    </row>
    <row r="127" spans="1:15" s="325" customFormat="1" ht="27" customHeight="1" x14ac:dyDescent="0.25">
      <c r="A127" s="776"/>
      <c r="B127" s="474" t="s">
        <v>100</v>
      </c>
      <c r="C127" s="369"/>
      <c r="D127" s="476"/>
      <c r="E127" s="476"/>
      <c r="F127" s="476"/>
      <c r="G127" s="476"/>
      <c r="H127" s="476"/>
      <c r="I127" s="476"/>
      <c r="J127" s="476"/>
      <c r="K127" s="476"/>
      <c r="L127" s="476"/>
      <c r="M127" s="476"/>
      <c r="N127" s="476"/>
      <c r="O127" s="476"/>
    </row>
    <row r="128" spans="1:15" s="325" customFormat="1" ht="23.25" customHeight="1" x14ac:dyDescent="0.25">
      <c r="A128" s="776"/>
      <c r="B128" s="392" t="s">
        <v>53</v>
      </c>
      <c r="C128" s="369"/>
      <c r="D128" s="611">
        <v>547</v>
      </c>
      <c r="E128" s="611">
        <v>547</v>
      </c>
      <c r="F128" s="611">
        <v>0</v>
      </c>
      <c r="G128" s="611">
        <v>0</v>
      </c>
      <c r="H128" s="611">
        <v>407.9</v>
      </c>
      <c r="I128" s="611">
        <v>407.9</v>
      </c>
      <c r="J128" s="611">
        <v>139.1</v>
      </c>
      <c r="K128" s="611">
        <v>0</v>
      </c>
      <c r="L128" s="611">
        <v>0</v>
      </c>
      <c r="M128" s="611">
        <v>0</v>
      </c>
      <c r="N128" s="479">
        <f>SUM(F128+H128+J128+L128)</f>
        <v>547</v>
      </c>
      <c r="O128" s="479">
        <f>SUM(G128+I128+K128+M128)</f>
        <v>407.9</v>
      </c>
    </row>
    <row r="129" spans="1:15" s="325" customFormat="1" ht="60" customHeight="1" x14ac:dyDescent="0.25">
      <c r="A129" s="776"/>
      <c r="B129" s="327" t="s">
        <v>85</v>
      </c>
      <c r="C129" s="369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</row>
    <row r="130" spans="1:15" s="325" customFormat="1" ht="20.25" customHeight="1" x14ac:dyDescent="0.25">
      <c r="A130" s="776"/>
      <c r="B130" s="392" t="s">
        <v>53</v>
      </c>
      <c r="C130" s="369"/>
      <c r="D130" s="612">
        <v>300</v>
      </c>
      <c r="E130" s="612">
        <v>300</v>
      </c>
      <c r="F130" s="612">
        <v>0</v>
      </c>
      <c r="G130" s="612">
        <v>0</v>
      </c>
      <c r="H130" s="612">
        <v>143.80000000000001</v>
      </c>
      <c r="I130" s="612">
        <v>143.80000000000001</v>
      </c>
      <c r="J130" s="612">
        <v>156.19999999999999</v>
      </c>
      <c r="K130" s="612">
        <v>0</v>
      </c>
      <c r="L130" s="612">
        <v>0</v>
      </c>
      <c r="M130" s="612">
        <v>0</v>
      </c>
      <c r="N130" s="479">
        <f>SUM(F130+H130+J130+L130)</f>
        <v>300</v>
      </c>
      <c r="O130" s="479">
        <f>SUM(G130+I130+K130+M130)</f>
        <v>143.80000000000001</v>
      </c>
    </row>
    <row r="131" spans="1:15" s="325" customFormat="1" ht="44.25" customHeight="1" x14ac:dyDescent="0.25">
      <c r="A131" s="776"/>
      <c r="B131" s="327" t="s">
        <v>86</v>
      </c>
      <c r="C131" s="369"/>
      <c r="D131" s="476"/>
      <c r="E131" s="476"/>
      <c r="F131" s="476"/>
      <c r="G131" s="476"/>
      <c r="H131" s="476"/>
      <c r="I131" s="476"/>
      <c r="J131" s="476"/>
      <c r="K131" s="476"/>
      <c r="L131" s="476"/>
      <c r="M131" s="476"/>
      <c r="N131" s="476"/>
      <c r="O131" s="476"/>
    </row>
    <row r="132" spans="1:15" s="325" customFormat="1" ht="21.75" customHeight="1" x14ac:dyDescent="0.25">
      <c r="A132" s="776"/>
      <c r="B132" s="392" t="s">
        <v>53</v>
      </c>
      <c r="C132" s="369"/>
      <c r="D132" s="612">
        <v>1850</v>
      </c>
      <c r="E132" s="612">
        <v>1850</v>
      </c>
      <c r="F132" s="612">
        <v>0</v>
      </c>
      <c r="G132" s="612">
        <v>0</v>
      </c>
      <c r="H132" s="612">
        <v>850</v>
      </c>
      <c r="I132" s="612">
        <v>850</v>
      </c>
      <c r="J132" s="612">
        <v>500</v>
      </c>
      <c r="K132" s="612">
        <v>0</v>
      </c>
      <c r="L132" s="612">
        <v>500</v>
      </c>
      <c r="M132" s="612">
        <v>0</v>
      </c>
      <c r="N132" s="479">
        <f>SUM(F132+H132+J132+L132)</f>
        <v>1850</v>
      </c>
      <c r="O132" s="479">
        <f>SUM(G132+I132+K132+M132)</f>
        <v>850</v>
      </c>
    </row>
    <row r="133" spans="1:15" s="137" customFormat="1" ht="90.75" customHeight="1" x14ac:dyDescent="0.25">
      <c r="A133" s="776"/>
      <c r="B133" s="327" t="s">
        <v>214</v>
      </c>
      <c r="C133" s="369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</row>
    <row r="134" spans="1:15" s="137" customFormat="1" ht="26.25" customHeight="1" x14ac:dyDescent="0.25">
      <c r="A134" s="776"/>
      <c r="B134" s="392" t="s">
        <v>53</v>
      </c>
      <c r="C134" s="369"/>
      <c r="D134" s="612">
        <v>960</v>
      </c>
      <c r="E134" s="612">
        <v>960</v>
      </c>
      <c r="F134" s="612">
        <v>0</v>
      </c>
      <c r="G134" s="612">
        <v>0</v>
      </c>
      <c r="H134" s="612">
        <v>459.8</v>
      </c>
      <c r="I134" s="612">
        <v>459.8</v>
      </c>
      <c r="J134" s="612">
        <v>250.1</v>
      </c>
      <c r="K134" s="612">
        <v>0</v>
      </c>
      <c r="L134" s="612">
        <v>250.1</v>
      </c>
      <c r="M134" s="612">
        <v>0</v>
      </c>
      <c r="N134" s="479">
        <f>SUM(F134+H134+J134+L134)</f>
        <v>960</v>
      </c>
      <c r="O134" s="479">
        <f>SUM(G134+I134+K134+M134)</f>
        <v>459.8</v>
      </c>
    </row>
    <row r="135" spans="1:15" s="137" customFormat="1" ht="51.75" customHeight="1" x14ac:dyDescent="0.25">
      <c r="A135" s="776"/>
      <c r="B135" s="327" t="s">
        <v>183</v>
      </c>
      <c r="C135" s="369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</row>
    <row r="136" spans="1:15" s="137" customFormat="1" ht="21.75" customHeight="1" x14ac:dyDescent="0.25">
      <c r="A136" s="776"/>
      <c r="B136" s="392" t="s">
        <v>53</v>
      </c>
      <c r="C136" s="369"/>
      <c r="D136" s="461">
        <v>2150</v>
      </c>
      <c r="E136" s="461">
        <v>2150</v>
      </c>
      <c r="F136" s="461">
        <v>0</v>
      </c>
      <c r="G136" s="461">
        <v>0</v>
      </c>
      <c r="H136" s="461">
        <v>2150</v>
      </c>
      <c r="I136" s="461">
        <v>0</v>
      </c>
      <c r="J136" s="461">
        <v>0</v>
      </c>
      <c r="K136" s="461">
        <v>0</v>
      </c>
      <c r="L136" s="461">
        <v>0</v>
      </c>
      <c r="M136" s="461">
        <v>0</v>
      </c>
      <c r="N136" s="479">
        <f>SUM(F136+H136+J136+L136)</f>
        <v>2150</v>
      </c>
      <c r="O136" s="479">
        <f>SUM(G136+I136+K136+M136)</f>
        <v>0</v>
      </c>
    </row>
    <row r="137" spans="1:15" s="137" customFormat="1" ht="46.5" customHeight="1" x14ac:dyDescent="0.25">
      <c r="A137" s="776"/>
      <c r="B137" s="327" t="s">
        <v>184</v>
      </c>
      <c r="C137" s="369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</row>
    <row r="138" spans="1:15" s="137" customFormat="1" ht="30" customHeight="1" x14ac:dyDescent="0.25">
      <c r="A138" s="776"/>
      <c r="B138" s="392" t="s">
        <v>53</v>
      </c>
      <c r="C138" s="369"/>
      <c r="D138" s="612">
        <v>1195.0999999999999</v>
      </c>
      <c r="E138" s="612">
        <v>1195.0999999999999</v>
      </c>
      <c r="F138" s="612">
        <v>0</v>
      </c>
      <c r="G138" s="612">
        <v>0</v>
      </c>
      <c r="H138" s="612">
        <v>595.05999999999995</v>
      </c>
      <c r="I138" s="612">
        <v>595.05999999999995</v>
      </c>
      <c r="J138" s="612">
        <v>300.02</v>
      </c>
      <c r="K138" s="612">
        <v>0</v>
      </c>
      <c r="L138" s="612">
        <v>300.02</v>
      </c>
      <c r="M138" s="612">
        <v>0</v>
      </c>
      <c r="N138" s="479">
        <f>SUM(F138+H138+J138+L138)</f>
        <v>1195.0999999999999</v>
      </c>
      <c r="O138" s="479">
        <f>SUM(G138+I138+K138+M138)</f>
        <v>595.05999999999995</v>
      </c>
    </row>
    <row r="139" spans="1:15" s="137" customFormat="1" ht="39" customHeight="1" x14ac:dyDescent="0.25">
      <c r="A139" s="776"/>
      <c r="B139" s="475" t="s">
        <v>126</v>
      </c>
      <c r="C139" s="369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  <c r="N139" s="479"/>
      <c r="O139" s="479"/>
    </row>
    <row r="140" spans="1:15" s="137" customFormat="1" ht="25.5" customHeight="1" x14ac:dyDescent="0.25">
      <c r="A140" s="776"/>
      <c r="B140" s="392" t="s">
        <v>53</v>
      </c>
      <c r="C140" s="369"/>
      <c r="D140" s="612">
        <v>3000</v>
      </c>
      <c r="E140" s="612">
        <v>3000</v>
      </c>
      <c r="F140" s="612">
        <v>357.15199999999999</v>
      </c>
      <c r="G140" s="612">
        <v>357.15199999999999</v>
      </c>
      <c r="H140" s="612"/>
      <c r="I140" s="612"/>
      <c r="J140" s="612">
        <v>1321.44</v>
      </c>
      <c r="K140" s="612"/>
      <c r="L140" s="612">
        <v>1321.41</v>
      </c>
      <c r="M140" s="612">
        <v>0</v>
      </c>
      <c r="N140" s="479">
        <f>SUM(F140+H140+J140+L140)</f>
        <v>3000.0020000000004</v>
      </c>
      <c r="O140" s="479">
        <f>SUM(G140+I140+K140+M140)</f>
        <v>357.15199999999999</v>
      </c>
    </row>
    <row r="141" spans="1:15" s="137" customFormat="1" ht="40.5" customHeight="1" x14ac:dyDescent="0.25">
      <c r="A141" s="776"/>
      <c r="B141" s="475" t="s">
        <v>127</v>
      </c>
      <c r="C141" s="369"/>
      <c r="D141" s="476"/>
      <c r="E141" s="476"/>
      <c r="F141" s="476"/>
      <c r="G141" s="476"/>
      <c r="H141" s="476"/>
      <c r="I141" s="476"/>
      <c r="J141" s="476"/>
      <c r="K141" s="476"/>
      <c r="L141" s="476"/>
      <c r="M141" s="476"/>
      <c r="N141" s="479"/>
      <c r="O141" s="479"/>
    </row>
    <row r="142" spans="1:15" s="137" customFormat="1" ht="23.25" customHeight="1" x14ac:dyDescent="0.25">
      <c r="A142" s="776"/>
      <c r="B142" s="392" t="s">
        <v>53</v>
      </c>
      <c r="C142" s="369"/>
      <c r="D142" s="612">
        <v>3700</v>
      </c>
      <c r="E142" s="612">
        <v>3700</v>
      </c>
      <c r="F142" s="612">
        <v>0</v>
      </c>
      <c r="G142" s="612">
        <v>0</v>
      </c>
      <c r="H142" s="612">
        <v>1104.45</v>
      </c>
      <c r="I142" s="612">
        <v>1104.45</v>
      </c>
      <c r="J142" s="612">
        <v>1297.75</v>
      </c>
      <c r="K142" s="612"/>
      <c r="L142" s="612">
        <v>1297.8</v>
      </c>
      <c r="M142" s="612">
        <v>0</v>
      </c>
      <c r="N142" s="479">
        <f>SUM(F142+H142+J142+L142)</f>
        <v>3700</v>
      </c>
      <c r="O142" s="479">
        <f>SUM(G142+I142+K142+M142)</f>
        <v>1104.45</v>
      </c>
    </row>
    <row r="143" spans="1:15" s="1" customFormat="1" ht="40.5" customHeight="1" x14ac:dyDescent="0.2">
      <c r="A143" s="82" t="s">
        <v>12</v>
      </c>
      <c r="B143" s="471"/>
      <c r="C143" s="471"/>
      <c r="D143" s="472">
        <f t="shared" ref="D143:O143" si="30">SUM(D142+D140+D138+D136+D134+D132+D130+D128+D126+D124+D122+D118+D116+D114+D112+D110+D104+D102+D100+D98+D96+D94+D92+D120+D106+D108)</f>
        <v>54431</v>
      </c>
      <c r="E143" s="472">
        <f t="shared" si="30"/>
        <v>54431</v>
      </c>
      <c r="F143" s="472">
        <f t="shared" si="30"/>
        <v>18345.347000000002</v>
      </c>
      <c r="G143" s="472">
        <f t="shared" si="30"/>
        <v>3852.4070000000002</v>
      </c>
      <c r="H143" s="472">
        <f t="shared" si="30"/>
        <v>15142.150000000001</v>
      </c>
      <c r="I143" s="472">
        <f t="shared" si="30"/>
        <v>11213.890000000001</v>
      </c>
      <c r="J143" s="472">
        <f t="shared" si="30"/>
        <v>11577.21</v>
      </c>
      <c r="K143" s="472">
        <f t="shared" si="30"/>
        <v>0</v>
      </c>
      <c r="L143" s="472">
        <f t="shared" si="30"/>
        <v>9366.2900000000009</v>
      </c>
      <c r="M143" s="472">
        <f t="shared" si="30"/>
        <v>0</v>
      </c>
      <c r="N143" s="472">
        <f t="shared" si="30"/>
        <v>54430.997000000003</v>
      </c>
      <c r="O143" s="472">
        <f t="shared" si="30"/>
        <v>15066.297000000002</v>
      </c>
    </row>
    <row r="144" spans="1:15" s="1" customFormat="1" ht="24" customHeight="1" x14ac:dyDescent="0.2">
      <c r="A144" s="85"/>
      <c r="B144" s="389" t="s">
        <v>52</v>
      </c>
      <c r="C144" s="389"/>
      <c r="D144" s="472"/>
      <c r="E144" s="472"/>
      <c r="F144" s="472"/>
      <c r="G144" s="472"/>
      <c r="H144" s="472"/>
      <c r="I144" s="472"/>
      <c r="J144" s="472"/>
      <c r="K144" s="472"/>
      <c r="L144" s="472"/>
      <c r="M144" s="472"/>
      <c r="N144" s="472"/>
      <c r="O144" s="472"/>
    </row>
    <row r="145" spans="1:15" s="1" customFormat="1" ht="32.25" customHeight="1" x14ac:dyDescent="0.2">
      <c r="A145" s="85"/>
      <c r="B145" s="389" t="s">
        <v>53</v>
      </c>
      <c r="C145" s="389"/>
      <c r="D145" s="472">
        <f t="shared" ref="D145:O145" si="31">SUM(D143)</f>
        <v>54431</v>
      </c>
      <c r="E145" s="472">
        <f t="shared" si="31"/>
        <v>54431</v>
      </c>
      <c r="F145" s="472">
        <f t="shared" si="31"/>
        <v>18345.347000000002</v>
      </c>
      <c r="G145" s="472">
        <f t="shared" si="31"/>
        <v>3852.4070000000002</v>
      </c>
      <c r="H145" s="472">
        <f t="shared" si="31"/>
        <v>15142.150000000001</v>
      </c>
      <c r="I145" s="472">
        <f t="shared" si="31"/>
        <v>11213.890000000001</v>
      </c>
      <c r="J145" s="472">
        <f t="shared" si="31"/>
        <v>11577.21</v>
      </c>
      <c r="K145" s="472">
        <f t="shared" si="31"/>
        <v>0</v>
      </c>
      <c r="L145" s="472">
        <f t="shared" si="31"/>
        <v>9366.2900000000009</v>
      </c>
      <c r="M145" s="472">
        <f t="shared" si="31"/>
        <v>0</v>
      </c>
      <c r="N145" s="472">
        <f t="shared" si="31"/>
        <v>54430.997000000003</v>
      </c>
      <c r="O145" s="472">
        <f t="shared" si="31"/>
        <v>15066.297000000002</v>
      </c>
    </row>
    <row r="146" spans="1:15" s="1" customFormat="1" ht="32.25" customHeight="1" x14ac:dyDescent="0.2">
      <c r="A146" s="83"/>
      <c r="B146" s="71" t="s">
        <v>54</v>
      </c>
      <c r="C146" s="235"/>
      <c r="D146" s="473"/>
      <c r="E146" s="473"/>
      <c r="F146" s="473"/>
      <c r="G146" s="473"/>
      <c r="H146" s="473"/>
      <c r="I146" s="473"/>
      <c r="J146" s="473"/>
      <c r="K146" s="473"/>
      <c r="L146" s="473"/>
      <c r="M146" s="473"/>
      <c r="N146" s="473"/>
      <c r="O146" s="473"/>
    </row>
    <row r="147" spans="1:15" s="326" customFormat="1" ht="42.75" customHeight="1" x14ac:dyDescent="0.2">
      <c r="A147" s="759" t="s">
        <v>87</v>
      </c>
      <c r="B147" s="458" t="s">
        <v>128</v>
      </c>
      <c r="C147" s="77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44"/>
      <c r="O147" s="344"/>
    </row>
    <row r="148" spans="1:15" s="326" customFormat="1" ht="21.75" customHeight="1" x14ac:dyDescent="0.2">
      <c r="A148" s="776"/>
      <c r="B148" s="418" t="s">
        <v>53</v>
      </c>
      <c r="C148" s="743"/>
      <c r="D148" s="461">
        <v>37292.400000000001</v>
      </c>
      <c r="E148" s="461">
        <v>37292.474999999999</v>
      </c>
      <c r="F148" s="461">
        <v>35779.9</v>
      </c>
      <c r="G148" s="461">
        <v>9201.1219999999994</v>
      </c>
      <c r="H148" s="461">
        <v>1512.5</v>
      </c>
      <c r="I148" s="590">
        <v>5381.93</v>
      </c>
      <c r="J148" s="461">
        <v>0</v>
      </c>
      <c r="K148" s="461">
        <v>0</v>
      </c>
      <c r="L148" s="461">
        <v>0</v>
      </c>
      <c r="M148" s="461">
        <v>0</v>
      </c>
      <c r="N148" s="479">
        <f>SUM(F148+H148+J148+L148)</f>
        <v>37292.400000000001</v>
      </c>
      <c r="O148" s="391">
        <f>SUM(G148+I148+K148+M148)</f>
        <v>14583.052</v>
      </c>
    </row>
    <row r="149" spans="1:15" s="1" customFormat="1" ht="75" customHeight="1" x14ac:dyDescent="0.2">
      <c r="A149" s="776"/>
      <c r="B149" s="458" t="s">
        <v>185</v>
      </c>
      <c r="C149" s="743"/>
      <c r="D149" s="461"/>
      <c r="E149" s="461"/>
      <c r="F149" s="461"/>
      <c r="G149" s="461"/>
      <c r="H149" s="461"/>
      <c r="I149" s="461"/>
      <c r="J149" s="461"/>
      <c r="K149" s="461"/>
      <c r="L149" s="461"/>
      <c r="M149" s="461"/>
      <c r="N149" s="481"/>
      <c r="O149" s="481"/>
    </row>
    <row r="150" spans="1:15" s="1" customFormat="1" ht="32.25" customHeight="1" thickBot="1" x14ac:dyDescent="0.25">
      <c r="A150" s="777"/>
      <c r="B150" s="418" t="s">
        <v>53</v>
      </c>
      <c r="C150" s="744"/>
      <c r="D150" s="482">
        <v>5300</v>
      </c>
      <c r="E150" s="482">
        <v>5300</v>
      </c>
      <c r="F150" s="461">
        <v>5273.5</v>
      </c>
      <c r="G150" s="461">
        <v>0</v>
      </c>
      <c r="H150" s="461">
        <v>0</v>
      </c>
      <c r="I150" s="461">
        <v>0</v>
      </c>
      <c r="J150" s="482">
        <v>26.5</v>
      </c>
      <c r="K150" s="461">
        <v>0</v>
      </c>
      <c r="L150" s="461">
        <v>0</v>
      </c>
      <c r="M150" s="461">
        <v>0</v>
      </c>
      <c r="N150" s="479">
        <f>SUM(F150+H150+J150+L150)</f>
        <v>5300</v>
      </c>
      <c r="O150" s="391">
        <f>SUM(G150+I150+K150+M150)</f>
        <v>0</v>
      </c>
    </row>
    <row r="151" spans="1:15" s="1" customFormat="1" ht="32.25" customHeight="1" x14ac:dyDescent="0.2">
      <c r="A151" s="247" t="s">
        <v>12</v>
      </c>
      <c r="B151" s="249"/>
      <c r="C151" s="250"/>
      <c r="D151" s="483">
        <f t="shared" ref="D151:L151" si="32">SUM(D148+D150)</f>
        <v>42592.4</v>
      </c>
      <c r="E151" s="483">
        <f t="shared" si="32"/>
        <v>42592.474999999999</v>
      </c>
      <c r="F151" s="483">
        <f t="shared" si="32"/>
        <v>41053.4</v>
      </c>
      <c r="G151" s="483">
        <f t="shared" si="32"/>
        <v>9201.1219999999994</v>
      </c>
      <c r="H151" s="483">
        <f t="shared" si="32"/>
        <v>1512.5</v>
      </c>
      <c r="I151" s="483">
        <f t="shared" si="32"/>
        <v>5381.93</v>
      </c>
      <c r="J151" s="483">
        <f t="shared" si="32"/>
        <v>26.5</v>
      </c>
      <c r="K151" s="483">
        <f t="shared" si="32"/>
        <v>0</v>
      </c>
      <c r="L151" s="483">
        <f t="shared" si="32"/>
        <v>0</v>
      </c>
      <c r="M151" s="483">
        <v>0</v>
      </c>
      <c r="N151" s="483">
        <f>SUM(N148+N150)</f>
        <v>42592.4</v>
      </c>
      <c r="O151" s="483">
        <f>SUM(O148+O150)</f>
        <v>14583.052</v>
      </c>
    </row>
    <row r="152" spans="1:15" s="1" customFormat="1" ht="21.75" customHeight="1" x14ac:dyDescent="0.2">
      <c r="A152" s="248"/>
      <c r="B152" s="251" t="s">
        <v>52</v>
      </c>
      <c r="C152" s="250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</row>
    <row r="153" spans="1:15" s="1" customFormat="1" ht="32.25" customHeight="1" x14ac:dyDescent="0.2">
      <c r="A153" s="248"/>
      <c r="B153" s="252" t="s">
        <v>53</v>
      </c>
      <c r="C153" s="250"/>
      <c r="D153" s="483">
        <f>SUM(D148+D150)</f>
        <v>42592.4</v>
      </c>
      <c r="E153" s="483">
        <f>SUM(E148+E150)</f>
        <v>42592.474999999999</v>
      </c>
      <c r="F153" s="483">
        <f>SUM(F148+F150)</f>
        <v>41053.4</v>
      </c>
      <c r="G153" s="483">
        <f>SUM(G148+G150)</f>
        <v>9201.1219999999994</v>
      </c>
      <c r="H153" s="483">
        <f>SUM(H148+H150)</f>
        <v>1512.5</v>
      </c>
      <c r="I153" s="483">
        <v>0</v>
      </c>
      <c r="J153" s="483">
        <f>SUM(J148+J150)</f>
        <v>26.5</v>
      </c>
      <c r="K153" s="483">
        <f>SUM(K148+K150)</f>
        <v>0</v>
      </c>
      <c r="L153" s="483">
        <f>SUM(L148+L150)</f>
        <v>0</v>
      </c>
      <c r="M153" s="483">
        <v>0</v>
      </c>
      <c r="N153" s="483">
        <f>SUM(N148+N150)</f>
        <v>42592.4</v>
      </c>
      <c r="O153" s="483">
        <f>SUM(O148+O150)</f>
        <v>14583.052</v>
      </c>
    </row>
    <row r="154" spans="1:15" s="1" customFormat="1" ht="32.25" customHeight="1" x14ac:dyDescent="0.2">
      <c r="A154" s="248"/>
      <c r="B154" s="253" t="s">
        <v>54</v>
      </c>
      <c r="C154" s="25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1" customFormat="1" ht="87" customHeight="1" x14ac:dyDescent="0.2">
      <c r="A155" s="270" t="s">
        <v>63</v>
      </c>
      <c r="B155" s="48"/>
      <c r="C155" s="48"/>
      <c r="D155" s="591">
        <v>85732.2</v>
      </c>
      <c r="E155" s="591">
        <v>85732.2</v>
      </c>
      <c r="F155" s="591">
        <v>15788.7</v>
      </c>
      <c r="G155" s="591">
        <v>15788.7</v>
      </c>
      <c r="H155" s="591">
        <v>26396.38</v>
      </c>
      <c r="I155" s="591">
        <v>24596.400000000001</v>
      </c>
      <c r="J155" s="591">
        <v>21773.56</v>
      </c>
      <c r="K155" s="591">
        <v>0</v>
      </c>
      <c r="L155" s="591">
        <v>21773.56</v>
      </c>
      <c r="M155" s="589">
        <v>0</v>
      </c>
      <c r="N155" s="464">
        <f>SUM(F155+H155+J155+L155)</f>
        <v>85732.2</v>
      </c>
      <c r="O155" s="484">
        <f>SUM(G155+I155+K155+M155)</f>
        <v>40385.100000000006</v>
      </c>
    </row>
    <row r="156" spans="1:15" s="1" customFormat="1" ht="29.25" customHeight="1" x14ac:dyDescent="0.2">
      <c r="A156" s="46" t="s">
        <v>2</v>
      </c>
      <c r="B156" s="33"/>
      <c r="C156" s="234"/>
      <c r="D156" s="485">
        <f t="shared" ref="D156:O156" si="33">SUM(D155+D143+D87+D73+D151)</f>
        <v>188677.2</v>
      </c>
      <c r="E156" s="485">
        <f t="shared" si="33"/>
        <v>188677.27500000002</v>
      </c>
      <c r="F156" s="485">
        <f t="shared" si="33"/>
        <v>78130.037000000011</v>
      </c>
      <c r="G156" s="485">
        <f t="shared" si="33"/>
        <v>31784.819</v>
      </c>
      <c r="H156" s="485">
        <f t="shared" si="33"/>
        <v>43082.84</v>
      </c>
      <c r="I156" s="485">
        <f t="shared" si="33"/>
        <v>41224.03</v>
      </c>
      <c r="J156" s="485">
        <f t="shared" si="33"/>
        <v>35075.870000000003</v>
      </c>
      <c r="K156" s="485">
        <f t="shared" si="33"/>
        <v>0</v>
      </c>
      <c r="L156" s="485">
        <f t="shared" si="33"/>
        <v>32338.45</v>
      </c>
      <c r="M156" s="485">
        <f t="shared" si="33"/>
        <v>0</v>
      </c>
      <c r="N156" s="485">
        <f t="shared" si="33"/>
        <v>188677.19699999999</v>
      </c>
      <c r="O156" s="485">
        <f t="shared" si="33"/>
        <v>73008.849000000017</v>
      </c>
    </row>
    <row r="157" spans="1:15" s="1" customFormat="1" ht="33" customHeight="1" x14ac:dyDescent="0.2">
      <c r="A157" s="47"/>
      <c r="B157" s="35" t="s">
        <v>52</v>
      </c>
      <c r="C157" s="35"/>
      <c r="D157" s="486"/>
      <c r="E157" s="486"/>
      <c r="F157" s="486"/>
      <c r="G157" s="486"/>
      <c r="H157" s="486"/>
      <c r="I157" s="486"/>
      <c r="J157" s="486"/>
      <c r="K157" s="486"/>
      <c r="L157" s="486"/>
      <c r="M157" s="487"/>
      <c r="N157" s="486"/>
      <c r="O157" s="488"/>
    </row>
    <row r="158" spans="1:15" s="1" customFormat="1" ht="26.25" customHeight="1" x14ac:dyDescent="0.2">
      <c r="A158" s="47"/>
      <c r="B158" s="35" t="s">
        <v>53</v>
      </c>
      <c r="C158" s="35"/>
      <c r="D158" s="486">
        <f t="shared" ref="D158:O158" si="34">SUM(D155+D145+D89+D75+D153)</f>
        <v>187168.30000000002</v>
      </c>
      <c r="E158" s="486">
        <f t="shared" si="34"/>
        <v>187168.37500000003</v>
      </c>
      <c r="F158" s="486">
        <f t="shared" si="34"/>
        <v>76621.137000000002</v>
      </c>
      <c r="G158" s="486">
        <f t="shared" si="34"/>
        <v>30275.919000000002</v>
      </c>
      <c r="H158" s="486">
        <f t="shared" si="34"/>
        <v>43082.84</v>
      </c>
      <c r="I158" s="486">
        <f t="shared" si="34"/>
        <v>35842.1</v>
      </c>
      <c r="J158" s="486">
        <f t="shared" si="34"/>
        <v>35075.870000000003</v>
      </c>
      <c r="K158" s="486">
        <f t="shared" si="34"/>
        <v>0</v>
      </c>
      <c r="L158" s="486">
        <f t="shared" si="34"/>
        <v>32338.45</v>
      </c>
      <c r="M158" s="486">
        <f t="shared" si="34"/>
        <v>0</v>
      </c>
      <c r="N158" s="486">
        <f t="shared" si="34"/>
        <v>187168.29699999999</v>
      </c>
      <c r="O158" s="486">
        <f t="shared" si="34"/>
        <v>71499.949000000008</v>
      </c>
    </row>
    <row r="159" spans="1:15" s="1" customFormat="1" ht="37.5" customHeight="1" thickBot="1" x14ac:dyDescent="0.25">
      <c r="A159" s="47"/>
      <c r="B159" s="36" t="s">
        <v>54</v>
      </c>
      <c r="C159" s="236"/>
      <c r="D159" s="489">
        <f>SUM(D146+D76)</f>
        <v>1508.9</v>
      </c>
      <c r="E159" s="489">
        <f>SUM(E146+E76)</f>
        <v>1508.9</v>
      </c>
      <c r="F159" s="489">
        <f>SUM(F146+F76)</f>
        <v>1508.9</v>
      </c>
      <c r="G159" s="489">
        <f>SUM(G146)</f>
        <v>0</v>
      </c>
      <c r="H159" s="489">
        <f>SUM(H146)</f>
        <v>0</v>
      </c>
      <c r="I159" s="489">
        <f>SUM(I146)</f>
        <v>0</v>
      </c>
      <c r="J159" s="489">
        <f>SUM(J146+J76)</f>
        <v>0</v>
      </c>
      <c r="K159" s="489">
        <f>SUM(K146)</f>
        <v>0</v>
      </c>
      <c r="L159" s="489">
        <f>SUM(L146+L76)</f>
        <v>0</v>
      </c>
      <c r="M159" s="490">
        <f>SUM(M146+M76)</f>
        <v>0</v>
      </c>
      <c r="N159" s="489">
        <f>SUM(F159+H159+J159+L159)</f>
        <v>1508.9</v>
      </c>
      <c r="O159" s="489">
        <f>SUM(O146+O76)</f>
        <v>1508.9</v>
      </c>
    </row>
    <row r="160" spans="1:15" s="1" customFormat="1" ht="37.5" customHeight="1" x14ac:dyDescent="0.25">
      <c r="A160" s="751" t="s">
        <v>21</v>
      </c>
      <c r="B160" s="752"/>
      <c r="C160" s="752"/>
      <c r="D160" s="752"/>
      <c r="E160" s="752"/>
      <c r="F160" s="752"/>
      <c r="G160" s="752"/>
      <c r="H160" s="752"/>
      <c r="I160" s="752"/>
      <c r="J160" s="752"/>
      <c r="K160" s="752"/>
      <c r="L160" s="752"/>
      <c r="M160" s="752"/>
      <c r="N160" s="753"/>
      <c r="O160" s="754"/>
    </row>
    <row r="161" spans="1:15" s="362" customFormat="1" ht="51.75" customHeight="1" x14ac:dyDescent="0.25">
      <c r="A161" s="831" t="s">
        <v>104</v>
      </c>
      <c r="B161" s="444" t="s">
        <v>161</v>
      </c>
      <c r="C161" s="278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4"/>
      <c r="O161" s="494"/>
    </row>
    <row r="162" spans="1:15" s="362" customFormat="1" ht="26.25" customHeight="1" x14ac:dyDescent="0.25">
      <c r="A162" s="776"/>
      <c r="B162" s="440" t="s">
        <v>52</v>
      </c>
      <c r="C162" s="278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4"/>
      <c r="O162" s="494"/>
    </row>
    <row r="163" spans="1:15" s="362" customFormat="1" ht="17.25" customHeight="1" x14ac:dyDescent="0.25">
      <c r="A163" s="776"/>
      <c r="B163" s="440" t="s">
        <v>53</v>
      </c>
      <c r="C163" s="278"/>
      <c r="D163" s="304">
        <v>500</v>
      </c>
      <c r="E163" s="304">
        <v>500</v>
      </c>
      <c r="F163" s="304"/>
      <c r="G163" s="304"/>
      <c r="H163" s="304"/>
      <c r="I163" s="304"/>
      <c r="J163" s="304">
        <v>500</v>
      </c>
      <c r="K163" s="304"/>
      <c r="L163" s="493"/>
      <c r="M163" s="493"/>
      <c r="N163" s="495">
        <f>SUM(F163+H163+J163+L163)</f>
        <v>500</v>
      </c>
      <c r="O163" s="495">
        <f>SUM(G163+I163+K163+M163)</f>
        <v>0</v>
      </c>
    </row>
    <row r="164" spans="1:15" s="362" customFormat="1" ht="37.5" customHeight="1" x14ac:dyDescent="0.25">
      <c r="A164" s="776"/>
      <c r="B164" s="441" t="s">
        <v>54</v>
      </c>
      <c r="C164" s="278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4"/>
      <c r="O164" s="494"/>
    </row>
    <row r="165" spans="1:15" s="362" customFormat="1" ht="51" customHeight="1" x14ac:dyDescent="0.2">
      <c r="A165" s="776"/>
      <c r="B165" s="447" t="s">
        <v>160</v>
      </c>
      <c r="C165" s="278"/>
      <c r="D165" s="304">
        <f>SUM(D167+D168)</f>
        <v>16853.3</v>
      </c>
      <c r="E165" s="304">
        <f>SUM(E167+E168)</f>
        <v>16853.3</v>
      </c>
      <c r="F165" s="493"/>
      <c r="G165" s="493"/>
      <c r="H165" s="304">
        <f>SUM(H167+H168)</f>
        <v>16853.3</v>
      </c>
      <c r="I165" s="493"/>
      <c r="J165" s="493"/>
      <c r="K165" s="493"/>
      <c r="L165" s="304"/>
      <c r="M165" s="493"/>
      <c r="N165" s="496">
        <f>SUM(F165+H165+J165+L165)</f>
        <v>16853.3</v>
      </c>
      <c r="O165" s="497">
        <f>SUM(G165+I165+K165+M165)</f>
        <v>0</v>
      </c>
    </row>
    <row r="166" spans="1:15" s="362" customFormat="1" ht="21" customHeight="1" x14ac:dyDescent="0.25">
      <c r="A166" s="776"/>
      <c r="B166" s="440" t="s">
        <v>52</v>
      </c>
      <c r="C166" s="278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4"/>
      <c r="O166" s="494"/>
    </row>
    <row r="167" spans="1:15" s="362" customFormat="1" ht="22.5" customHeight="1" x14ac:dyDescent="0.25">
      <c r="A167" s="776"/>
      <c r="B167" s="440" t="s">
        <v>53</v>
      </c>
      <c r="C167" s="278"/>
      <c r="D167" s="304">
        <v>842.7</v>
      </c>
      <c r="E167" s="304">
        <v>842.7</v>
      </c>
      <c r="F167" s="493"/>
      <c r="G167" s="493"/>
      <c r="H167" s="304">
        <v>842.7</v>
      </c>
      <c r="I167" s="493"/>
      <c r="J167" s="493"/>
      <c r="K167" s="493"/>
      <c r="L167" s="304"/>
      <c r="M167" s="493"/>
      <c r="N167" s="496">
        <f>SUM(F167+H167+J167+L167)</f>
        <v>842.7</v>
      </c>
      <c r="O167" s="497">
        <f>SUM(G167+I167+K167+M167)</f>
        <v>0</v>
      </c>
    </row>
    <row r="168" spans="1:15" s="362" customFormat="1" ht="37.5" customHeight="1" x14ac:dyDescent="0.25">
      <c r="A168" s="777"/>
      <c r="B168" s="441" t="s">
        <v>54</v>
      </c>
      <c r="C168" s="278"/>
      <c r="D168" s="304">
        <v>16010.6</v>
      </c>
      <c r="E168" s="304">
        <v>16010.6</v>
      </c>
      <c r="F168" s="493"/>
      <c r="G168" s="493"/>
      <c r="H168" s="304">
        <v>16010.6</v>
      </c>
      <c r="I168" s="493"/>
      <c r="J168" s="493"/>
      <c r="K168" s="493"/>
      <c r="L168" s="493"/>
      <c r="M168" s="493"/>
      <c r="N168" s="496">
        <f>SUM(F168+H168+J168+L168)</f>
        <v>16010.6</v>
      </c>
      <c r="O168" s="494"/>
    </row>
    <row r="169" spans="1:15" s="1" customFormat="1" ht="51.75" customHeight="1" x14ac:dyDescent="0.2">
      <c r="A169" s="396" t="s">
        <v>12</v>
      </c>
      <c r="B169" s="446"/>
      <c r="C169" s="442"/>
      <c r="D169" s="492">
        <f>SUM(D163+D165)</f>
        <v>17353.3</v>
      </c>
      <c r="E169" s="492">
        <f>SUM(E163+E165)</f>
        <v>17353.3</v>
      </c>
      <c r="F169" s="498"/>
      <c r="G169" s="498"/>
      <c r="H169" s="492">
        <f t="shared" ref="H169:O169" si="35">SUM(H163+H165)</f>
        <v>16853.3</v>
      </c>
      <c r="I169" s="492">
        <f t="shared" si="35"/>
        <v>0</v>
      </c>
      <c r="J169" s="492">
        <f t="shared" si="35"/>
        <v>500</v>
      </c>
      <c r="K169" s="492">
        <f t="shared" si="35"/>
        <v>0</v>
      </c>
      <c r="L169" s="492">
        <f t="shared" si="35"/>
        <v>0</v>
      </c>
      <c r="M169" s="492">
        <f t="shared" si="35"/>
        <v>0</v>
      </c>
      <c r="N169" s="492">
        <f t="shared" si="35"/>
        <v>17353.3</v>
      </c>
      <c r="O169" s="492">
        <f t="shared" si="35"/>
        <v>0</v>
      </c>
    </row>
    <row r="170" spans="1:15" s="1" customFormat="1" ht="24" customHeight="1" x14ac:dyDescent="0.25">
      <c r="A170" s="830"/>
      <c r="B170" s="336" t="s">
        <v>52</v>
      </c>
      <c r="C170" s="335"/>
      <c r="D170" s="499"/>
      <c r="E170" s="499"/>
      <c r="F170" s="499"/>
      <c r="G170" s="499"/>
      <c r="H170" s="499"/>
      <c r="I170" s="499"/>
      <c r="J170" s="499"/>
      <c r="K170" s="499"/>
      <c r="L170" s="499"/>
      <c r="M170" s="499"/>
      <c r="N170" s="500"/>
      <c r="O170" s="500"/>
    </row>
    <row r="171" spans="1:15" s="1" customFormat="1" ht="25.5" customHeight="1" x14ac:dyDescent="0.25">
      <c r="A171" s="731"/>
      <c r="B171" s="336" t="s">
        <v>53</v>
      </c>
      <c r="C171" s="337"/>
      <c r="D171" s="439">
        <f t="shared" ref="D171:O171" si="36">SUM(D163+D167)</f>
        <v>1342.7</v>
      </c>
      <c r="E171" s="439">
        <f t="shared" si="36"/>
        <v>1342.7</v>
      </c>
      <c r="F171" s="439">
        <f t="shared" si="36"/>
        <v>0</v>
      </c>
      <c r="G171" s="439">
        <f t="shared" si="36"/>
        <v>0</v>
      </c>
      <c r="H171" s="439">
        <f t="shared" si="36"/>
        <v>842.7</v>
      </c>
      <c r="I171" s="439">
        <f t="shared" si="36"/>
        <v>0</v>
      </c>
      <c r="J171" s="439">
        <f t="shared" si="36"/>
        <v>500</v>
      </c>
      <c r="K171" s="439">
        <f t="shared" si="36"/>
        <v>0</v>
      </c>
      <c r="L171" s="439">
        <f t="shared" si="36"/>
        <v>0</v>
      </c>
      <c r="M171" s="439">
        <f t="shared" si="36"/>
        <v>0</v>
      </c>
      <c r="N171" s="439">
        <f t="shared" si="36"/>
        <v>1342.7</v>
      </c>
      <c r="O171" s="439">
        <f t="shared" si="36"/>
        <v>0</v>
      </c>
    </row>
    <row r="172" spans="1:15" ht="39" customHeight="1" x14ac:dyDescent="0.25">
      <c r="A172" s="739"/>
      <c r="B172" s="338" t="s">
        <v>54</v>
      </c>
      <c r="C172" s="337"/>
      <c r="D172" s="439">
        <f t="shared" ref="D172:O172" si="37">SUM(D168)</f>
        <v>16010.6</v>
      </c>
      <c r="E172" s="439">
        <f t="shared" si="37"/>
        <v>16010.6</v>
      </c>
      <c r="F172" s="439">
        <f t="shared" si="37"/>
        <v>0</v>
      </c>
      <c r="G172" s="439">
        <f t="shared" si="37"/>
        <v>0</v>
      </c>
      <c r="H172" s="439">
        <f t="shared" si="37"/>
        <v>16010.6</v>
      </c>
      <c r="I172" s="439">
        <f t="shared" si="37"/>
        <v>0</v>
      </c>
      <c r="J172" s="439">
        <f t="shared" si="37"/>
        <v>0</v>
      </c>
      <c r="K172" s="439">
        <f t="shared" si="37"/>
        <v>0</v>
      </c>
      <c r="L172" s="439">
        <f t="shared" si="37"/>
        <v>0</v>
      </c>
      <c r="M172" s="439">
        <f t="shared" si="37"/>
        <v>0</v>
      </c>
      <c r="N172" s="439">
        <f t="shared" si="37"/>
        <v>16010.6</v>
      </c>
      <c r="O172" s="439">
        <f t="shared" si="37"/>
        <v>0</v>
      </c>
    </row>
    <row r="173" spans="1:15" ht="27" customHeight="1" x14ac:dyDescent="0.25">
      <c r="A173" s="767" t="s">
        <v>187</v>
      </c>
      <c r="B173" s="377" t="s">
        <v>88</v>
      </c>
      <c r="C173" s="377"/>
      <c r="D173" s="510"/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</row>
    <row r="174" spans="1:15" ht="18" customHeight="1" x14ac:dyDescent="0.25">
      <c r="A174" s="767"/>
      <c r="B174" s="440" t="s">
        <v>53</v>
      </c>
      <c r="C174" s="377"/>
      <c r="D174" s="614">
        <v>7138.4</v>
      </c>
      <c r="E174" s="614">
        <v>7138.4</v>
      </c>
      <c r="F174" s="614"/>
      <c r="G174" s="614">
        <v>0</v>
      </c>
      <c r="H174" s="614">
        <v>6838.3</v>
      </c>
      <c r="I174" s="614">
        <v>6838.3</v>
      </c>
      <c r="J174" s="614">
        <v>300.10000000000002</v>
      </c>
      <c r="K174" s="614">
        <v>0</v>
      </c>
      <c r="L174" s="614">
        <v>0</v>
      </c>
      <c r="M174" s="614"/>
      <c r="N174" s="510">
        <f>SUM(F174+H174+J174+L174)</f>
        <v>7138.4000000000005</v>
      </c>
      <c r="O174" s="510">
        <f>SUM(G174+I174+K174+M174)</f>
        <v>6838.3</v>
      </c>
    </row>
    <row r="175" spans="1:15" s="386" customFormat="1" ht="56.25" customHeight="1" x14ac:dyDescent="0.25">
      <c r="A175" s="767"/>
      <c r="B175" s="623" t="s">
        <v>215</v>
      </c>
      <c r="C175" s="613"/>
      <c r="D175" s="614"/>
      <c r="E175" s="614"/>
      <c r="F175" s="614"/>
      <c r="G175" s="614"/>
      <c r="H175" s="614"/>
      <c r="I175" s="614"/>
      <c r="J175" s="614"/>
      <c r="K175" s="614"/>
      <c r="L175" s="614"/>
      <c r="M175" s="614"/>
      <c r="N175" s="510"/>
      <c r="O175" s="510"/>
    </row>
    <row r="176" spans="1:15" s="386" customFormat="1" ht="24" customHeight="1" x14ac:dyDescent="0.25">
      <c r="A176" s="767"/>
      <c r="B176" s="615" t="s">
        <v>53</v>
      </c>
      <c r="C176" s="613"/>
      <c r="D176" s="616">
        <v>970</v>
      </c>
      <c r="E176" s="616">
        <v>970</v>
      </c>
      <c r="F176" s="616">
        <v>0</v>
      </c>
      <c r="G176" s="616">
        <v>0</v>
      </c>
      <c r="H176" s="616">
        <v>0</v>
      </c>
      <c r="I176" s="616">
        <v>0</v>
      </c>
      <c r="J176" s="616">
        <v>970</v>
      </c>
      <c r="K176" s="616"/>
      <c r="L176" s="616"/>
      <c r="M176" s="616"/>
      <c r="N176" s="510">
        <f>SUM(F176+H176+J176+L176)</f>
        <v>970</v>
      </c>
      <c r="O176" s="510">
        <f>SUM(G176+I176+K176+M176)</f>
        <v>0</v>
      </c>
    </row>
    <row r="177" spans="1:15" ht="18" customHeight="1" x14ac:dyDescent="0.25">
      <c r="A177" s="767"/>
      <c r="B177" s="507" t="s">
        <v>89</v>
      </c>
      <c r="C177" s="377"/>
      <c r="D177" s="510"/>
      <c r="E177" s="510"/>
      <c r="F177" s="510"/>
      <c r="G177" s="510"/>
      <c r="H177" s="510"/>
      <c r="I177" s="510"/>
      <c r="J177" s="510"/>
      <c r="K177" s="510"/>
      <c r="L177" s="510"/>
      <c r="M177" s="510"/>
      <c r="N177" s="510"/>
      <c r="O177" s="510"/>
    </row>
    <row r="178" spans="1:15" ht="18" customHeight="1" x14ac:dyDescent="0.25">
      <c r="A178" s="767"/>
      <c r="B178" s="440" t="s">
        <v>53</v>
      </c>
      <c r="C178" s="377"/>
      <c r="D178" s="510">
        <v>721.3</v>
      </c>
      <c r="E178" s="510">
        <v>721.3</v>
      </c>
      <c r="F178" s="510">
        <v>0</v>
      </c>
      <c r="G178" s="510">
        <v>0</v>
      </c>
      <c r="H178" s="510">
        <v>721.3</v>
      </c>
      <c r="I178" s="510">
        <v>0</v>
      </c>
      <c r="J178" s="510">
        <v>0</v>
      </c>
      <c r="K178" s="510">
        <v>0</v>
      </c>
      <c r="L178" s="510">
        <v>0</v>
      </c>
      <c r="M178" s="510">
        <v>0</v>
      </c>
      <c r="N178" s="510">
        <f>SUM(F178+H178+J178+L178)</f>
        <v>721.3</v>
      </c>
      <c r="O178" s="510">
        <f>SUM(G178+I178+K178+M178)</f>
        <v>0</v>
      </c>
    </row>
    <row r="179" spans="1:15" ht="57" customHeight="1" x14ac:dyDescent="0.25">
      <c r="A179" s="767"/>
      <c r="B179" s="377" t="s">
        <v>186</v>
      </c>
      <c r="C179" s="377"/>
      <c r="D179" s="510"/>
      <c r="E179" s="510"/>
      <c r="F179" s="510"/>
      <c r="G179" s="510"/>
      <c r="H179" s="510"/>
      <c r="I179" s="510"/>
      <c r="J179" s="510"/>
      <c r="K179" s="510"/>
      <c r="L179" s="510"/>
      <c r="M179" s="510"/>
      <c r="N179" s="510"/>
      <c r="O179" s="510"/>
    </row>
    <row r="180" spans="1:15" ht="18" customHeight="1" x14ac:dyDescent="0.25">
      <c r="A180" s="767"/>
      <c r="B180" s="440" t="s">
        <v>53</v>
      </c>
      <c r="C180" s="377"/>
      <c r="D180" s="510">
        <v>1200</v>
      </c>
      <c r="E180" s="510">
        <v>1200</v>
      </c>
      <c r="F180" s="510">
        <v>0</v>
      </c>
      <c r="G180" s="510">
        <v>0</v>
      </c>
      <c r="H180" s="510">
        <v>1200</v>
      </c>
      <c r="I180" s="510">
        <v>0</v>
      </c>
      <c r="J180" s="510">
        <v>0</v>
      </c>
      <c r="K180" s="510">
        <v>0</v>
      </c>
      <c r="L180" s="510">
        <v>0</v>
      </c>
      <c r="M180" s="510">
        <v>0</v>
      </c>
      <c r="N180" s="510">
        <f>SUM(F180+H180+J180+L180)</f>
        <v>1200</v>
      </c>
      <c r="O180" s="510">
        <f>SUM(G180+I180+K180+M180)</f>
        <v>0</v>
      </c>
    </row>
    <row r="181" spans="1:15" ht="63" customHeight="1" x14ac:dyDescent="0.25">
      <c r="A181" s="767"/>
      <c r="B181" s="377" t="s">
        <v>112</v>
      </c>
      <c r="C181" s="377"/>
      <c r="D181" s="510"/>
      <c r="E181" s="510"/>
      <c r="F181" s="510"/>
      <c r="G181" s="510"/>
      <c r="H181" s="510"/>
      <c r="I181" s="510"/>
      <c r="J181" s="510"/>
      <c r="K181" s="510"/>
      <c r="L181" s="510"/>
      <c r="M181" s="510"/>
      <c r="N181" s="510"/>
      <c r="O181" s="510"/>
    </row>
    <row r="182" spans="1:15" ht="22.5" customHeight="1" x14ac:dyDescent="0.25">
      <c r="A182" s="767"/>
      <c r="B182" s="440" t="s">
        <v>53</v>
      </c>
      <c r="C182" s="377"/>
      <c r="D182" s="510">
        <v>170</v>
      </c>
      <c r="E182" s="510">
        <v>170</v>
      </c>
      <c r="F182" s="510">
        <v>0</v>
      </c>
      <c r="G182" s="510">
        <v>0</v>
      </c>
      <c r="H182" s="510">
        <v>170</v>
      </c>
      <c r="I182" s="510">
        <v>0</v>
      </c>
      <c r="J182" s="510">
        <v>0</v>
      </c>
      <c r="K182" s="510">
        <v>0</v>
      </c>
      <c r="L182" s="510">
        <v>0</v>
      </c>
      <c r="M182" s="510">
        <v>0</v>
      </c>
      <c r="N182" s="510">
        <f>SUM(F182+H182+J182+L182)</f>
        <v>170</v>
      </c>
      <c r="O182" s="510">
        <f>SUM(G182+I182+K182+M182)</f>
        <v>0</v>
      </c>
    </row>
    <row r="183" spans="1:15" ht="45" customHeight="1" x14ac:dyDescent="0.25">
      <c r="A183" s="767"/>
      <c r="B183" s="377" t="s">
        <v>121</v>
      </c>
      <c r="C183" s="377"/>
      <c r="D183" s="510"/>
      <c r="E183" s="510"/>
      <c r="F183" s="510"/>
      <c r="G183" s="510"/>
      <c r="H183" s="510"/>
      <c r="I183" s="510"/>
      <c r="J183" s="510"/>
      <c r="K183" s="510"/>
      <c r="L183" s="510"/>
      <c r="M183" s="510"/>
      <c r="N183" s="510"/>
      <c r="O183" s="510"/>
    </row>
    <row r="184" spans="1:15" ht="25.5" customHeight="1" x14ac:dyDescent="0.25">
      <c r="A184" s="767"/>
      <c r="B184" s="440" t="s">
        <v>53</v>
      </c>
      <c r="C184" s="377"/>
      <c r="D184" s="510">
        <v>400</v>
      </c>
      <c r="E184" s="510">
        <v>400</v>
      </c>
      <c r="F184" s="510">
        <v>0</v>
      </c>
      <c r="G184" s="510">
        <v>0</v>
      </c>
      <c r="H184" s="510">
        <v>400</v>
      </c>
      <c r="I184" s="510">
        <v>0</v>
      </c>
      <c r="J184" s="510">
        <v>0</v>
      </c>
      <c r="K184" s="510">
        <v>0</v>
      </c>
      <c r="L184" s="510">
        <v>0</v>
      </c>
      <c r="M184" s="510">
        <v>0</v>
      </c>
      <c r="N184" s="510">
        <f>SUM(F184+H184+J184+L184)</f>
        <v>400</v>
      </c>
      <c r="O184" s="510">
        <f>SUM(G184+I184+K184+M184)</f>
        <v>0</v>
      </c>
    </row>
    <row r="185" spans="1:15" ht="45.75" customHeight="1" x14ac:dyDescent="0.25">
      <c r="A185" s="767"/>
      <c r="B185" s="377" t="s">
        <v>101</v>
      </c>
      <c r="C185" s="377"/>
      <c r="D185" s="510"/>
      <c r="E185" s="510"/>
      <c r="F185" s="510"/>
      <c r="G185" s="510"/>
      <c r="H185" s="510"/>
      <c r="I185" s="510"/>
      <c r="J185" s="510"/>
      <c r="K185" s="510"/>
      <c r="L185" s="510"/>
      <c r="M185" s="510"/>
      <c r="N185" s="510"/>
      <c r="O185" s="510"/>
    </row>
    <row r="186" spans="1:15" ht="18" customHeight="1" x14ac:dyDescent="0.25">
      <c r="A186" s="767"/>
      <c r="B186" s="440" t="s">
        <v>53</v>
      </c>
      <c r="C186" s="377"/>
      <c r="D186" s="617">
        <v>3800</v>
      </c>
      <c r="E186" s="617">
        <v>3800</v>
      </c>
      <c r="F186" s="617">
        <v>0</v>
      </c>
      <c r="G186" s="617">
        <v>0</v>
      </c>
      <c r="H186" s="617">
        <v>0</v>
      </c>
      <c r="I186" s="617">
        <v>0</v>
      </c>
      <c r="J186" s="617">
        <v>3800</v>
      </c>
      <c r="K186" s="617">
        <v>0</v>
      </c>
      <c r="L186" s="617">
        <v>0</v>
      </c>
      <c r="M186" s="617">
        <v>0</v>
      </c>
      <c r="N186" s="510">
        <f>SUM(F186+H186+J186+L186)</f>
        <v>3800</v>
      </c>
      <c r="O186" s="510">
        <f>SUM(G186+I186+K186+M186)</f>
        <v>0</v>
      </c>
    </row>
    <row r="187" spans="1:15" ht="37.5" customHeight="1" x14ac:dyDescent="0.25">
      <c r="A187" s="767"/>
      <c r="B187" s="377" t="s">
        <v>111</v>
      </c>
      <c r="C187" s="377"/>
      <c r="D187" s="510"/>
      <c r="E187" s="510"/>
      <c r="F187" s="510"/>
      <c r="G187" s="510"/>
      <c r="H187" s="510"/>
      <c r="I187" s="510"/>
      <c r="J187" s="510"/>
      <c r="K187" s="510"/>
      <c r="L187" s="510"/>
      <c r="M187" s="510"/>
      <c r="N187" s="510"/>
      <c r="O187" s="510"/>
    </row>
    <row r="188" spans="1:15" ht="27.75" customHeight="1" x14ac:dyDescent="0.25">
      <c r="A188" s="767"/>
      <c r="B188" s="440" t="s">
        <v>53</v>
      </c>
      <c r="C188" s="377"/>
      <c r="D188" s="510">
        <v>324.2</v>
      </c>
      <c r="E188" s="510">
        <v>324.2</v>
      </c>
      <c r="F188" s="510">
        <v>324.2</v>
      </c>
      <c r="G188" s="510">
        <v>0</v>
      </c>
      <c r="H188" s="510">
        <v>0</v>
      </c>
      <c r="I188" s="510">
        <v>0</v>
      </c>
      <c r="J188" s="510">
        <v>0</v>
      </c>
      <c r="K188" s="510">
        <v>0</v>
      </c>
      <c r="L188" s="510">
        <v>0</v>
      </c>
      <c r="M188" s="510">
        <v>0</v>
      </c>
      <c r="N188" s="510">
        <f>SUM(F188+H188+J188+L188)</f>
        <v>324.2</v>
      </c>
      <c r="O188" s="510">
        <f>SUM(G188+I188+K188+M188)</f>
        <v>0</v>
      </c>
    </row>
    <row r="189" spans="1:15" s="138" customFormat="1" ht="47.25" customHeight="1" x14ac:dyDescent="0.25">
      <c r="A189" s="767"/>
      <c r="B189" s="377" t="s">
        <v>90</v>
      </c>
      <c r="C189" s="377"/>
      <c r="D189" s="510"/>
      <c r="E189" s="510"/>
      <c r="F189" s="510"/>
      <c r="G189" s="510"/>
      <c r="H189" s="510"/>
      <c r="I189" s="510"/>
      <c r="J189" s="510"/>
      <c r="K189" s="510"/>
      <c r="L189" s="510"/>
      <c r="M189" s="510"/>
      <c r="N189" s="510"/>
      <c r="O189" s="510"/>
    </row>
    <row r="190" spans="1:15" s="138" customFormat="1" ht="20.25" customHeight="1" x14ac:dyDescent="0.25">
      <c r="A190" s="767"/>
      <c r="B190" s="440" t="s">
        <v>53</v>
      </c>
      <c r="C190" s="377"/>
      <c r="D190" s="510">
        <v>396.8</v>
      </c>
      <c r="E190" s="510">
        <v>396.8</v>
      </c>
      <c r="F190" s="510">
        <v>396.8</v>
      </c>
      <c r="G190" s="510">
        <v>0</v>
      </c>
      <c r="H190" s="510">
        <v>0</v>
      </c>
      <c r="I190" s="510">
        <v>0</v>
      </c>
      <c r="J190" s="510">
        <v>0</v>
      </c>
      <c r="K190" s="510">
        <v>0</v>
      </c>
      <c r="L190" s="510">
        <v>0</v>
      </c>
      <c r="M190" s="510">
        <v>0</v>
      </c>
      <c r="N190" s="510">
        <f>SUM(F190+H190+J190+L190)</f>
        <v>396.8</v>
      </c>
      <c r="O190" s="510">
        <f>SUM(G190+I190+K190+M190)</f>
        <v>0</v>
      </c>
    </row>
    <row r="191" spans="1:15" s="138" customFormat="1" ht="63.75" customHeight="1" x14ac:dyDescent="0.25">
      <c r="A191" s="767"/>
      <c r="B191" s="377" t="s">
        <v>91</v>
      </c>
      <c r="C191" s="377"/>
      <c r="D191" s="510"/>
      <c r="E191" s="510"/>
      <c r="F191" s="510"/>
      <c r="G191" s="510"/>
      <c r="H191" s="510"/>
      <c r="I191" s="510"/>
      <c r="J191" s="510"/>
      <c r="K191" s="510"/>
      <c r="L191" s="510"/>
      <c r="M191" s="510"/>
      <c r="N191" s="510"/>
      <c r="O191" s="510"/>
    </row>
    <row r="192" spans="1:15" s="138" customFormat="1" ht="20.25" customHeight="1" x14ac:dyDescent="0.25">
      <c r="A192" s="767"/>
      <c r="B192" s="440" t="s">
        <v>53</v>
      </c>
      <c r="C192" s="377"/>
      <c r="D192" s="510">
        <v>358.2</v>
      </c>
      <c r="E192" s="510">
        <v>358.2</v>
      </c>
      <c r="F192" s="510">
        <v>0</v>
      </c>
      <c r="G192" s="510">
        <v>0</v>
      </c>
      <c r="H192" s="510">
        <v>358.2</v>
      </c>
      <c r="I192" s="510">
        <v>0</v>
      </c>
      <c r="J192" s="510">
        <v>0</v>
      </c>
      <c r="K192" s="510">
        <v>0</v>
      </c>
      <c r="L192" s="510">
        <v>0</v>
      </c>
      <c r="M192" s="510">
        <v>0</v>
      </c>
      <c r="N192" s="510">
        <f>SUM(F192+H192+J192+L192)</f>
        <v>358.2</v>
      </c>
      <c r="O192" s="510">
        <f>SUM(G192+I192+K192+M192)</f>
        <v>0</v>
      </c>
    </row>
    <row r="193" spans="1:15" s="138" customFormat="1" ht="74.25" customHeight="1" x14ac:dyDescent="0.25">
      <c r="A193" s="767"/>
      <c r="B193" s="377" t="s">
        <v>92</v>
      </c>
      <c r="C193" s="377"/>
      <c r="D193" s="510"/>
      <c r="E193" s="510"/>
      <c r="F193" s="510"/>
      <c r="G193" s="510"/>
      <c r="H193" s="510"/>
      <c r="I193" s="510"/>
      <c r="J193" s="510"/>
      <c r="K193" s="510"/>
      <c r="L193" s="510"/>
      <c r="M193" s="510"/>
      <c r="N193" s="510"/>
      <c r="O193" s="510"/>
    </row>
    <row r="194" spans="1:15" s="138" customFormat="1" ht="20.25" customHeight="1" x14ac:dyDescent="0.25">
      <c r="A194" s="767"/>
      <c r="B194" s="440" t="s">
        <v>53</v>
      </c>
      <c r="C194" s="377"/>
      <c r="D194" s="618">
        <v>3340.2</v>
      </c>
      <c r="E194" s="618">
        <v>3340.2</v>
      </c>
      <c r="F194" s="618">
        <v>0</v>
      </c>
      <c r="G194" s="618">
        <v>0</v>
      </c>
      <c r="H194" s="618">
        <v>1295</v>
      </c>
      <c r="I194" s="618">
        <v>1295</v>
      </c>
      <c r="J194" s="618">
        <v>1022.6</v>
      </c>
      <c r="K194" s="618">
        <v>0</v>
      </c>
      <c r="L194" s="618">
        <v>1022.6</v>
      </c>
      <c r="M194" s="618">
        <v>0</v>
      </c>
      <c r="N194" s="510">
        <f>SUM(F194+H194+J194+L194)</f>
        <v>3340.2</v>
      </c>
      <c r="O194" s="510">
        <f>SUM(G194+I194+K194+M194)</f>
        <v>1295</v>
      </c>
    </row>
    <row r="195" spans="1:15" s="138" customFormat="1" ht="64.5" customHeight="1" x14ac:dyDescent="0.25">
      <c r="A195" s="767"/>
      <c r="B195" s="377" t="s">
        <v>93</v>
      </c>
      <c r="C195" s="377"/>
      <c r="D195" s="510"/>
      <c r="E195" s="510"/>
      <c r="F195" s="510"/>
      <c r="G195" s="510"/>
      <c r="H195" s="510"/>
      <c r="I195" s="510"/>
      <c r="J195" s="510"/>
      <c r="K195" s="510"/>
      <c r="L195" s="510"/>
      <c r="M195" s="510"/>
      <c r="N195" s="510"/>
      <c r="O195" s="510"/>
    </row>
    <row r="196" spans="1:15" s="138" customFormat="1" ht="24.75" customHeight="1" x14ac:dyDescent="0.25">
      <c r="A196" s="767"/>
      <c r="B196" s="440" t="s">
        <v>53</v>
      </c>
      <c r="C196" s="377"/>
      <c r="D196" s="510">
        <v>200</v>
      </c>
      <c r="E196" s="510">
        <v>200</v>
      </c>
      <c r="F196" s="510">
        <v>200</v>
      </c>
      <c r="G196" s="510">
        <v>0</v>
      </c>
      <c r="H196" s="510">
        <v>0</v>
      </c>
      <c r="I196" s="510">
        <v>0</v>
      </c>
      <c r="J196" s="510">
        <v>0</v>
      </c>
      <c r="K196" s="510">
        <v>0</v>
      </c>
      <c r="L196" s="510">
        <v>0</v>
      </c>
      <c r="M196" s="510">
        <v>0</v>
      </c>
      <c r="N196" s="510">
        <f>SUM(F196+H196+J196+L196)</f>
        <v>200</v>
      </c>
      <c r="O196" s="510">
        <f>SUM(G196+I196+K196+M196)</f>
        <v>0</v>
      </c>
    </row>
    <row r="197" spans="1:15" s="322" customFormat="1" ht="83.25" customHeight="1" x14ac:dyDescent="0.25">
      <c r="A197" s="767"/>
      <c r="B197" s="377" t="s">
        <v>129</v>
      </c>
      <c r="C197" s="377"/>
      <c r="D197" s="510"/>
      <c r="E197" s="510"/>
      <c r="F197" s="510"/>
      <c r="G197" s="510"/>
      <c r="H197" s="510"/>
      <c r="I197" s="510"/>
      <c r="J197" s="510"/>
      <c r="K197" s="510"/>
      <c r="L197" s="510"/>
      <c r="M197" s="510"/>
      <c r="N197" s="510"/>
      <c r="O197" s="510"/>
    </row>
    <row r="198" spans="1:15" s="322" customFormat="1" ht="24.75" customHeight="1" x14ac:dyDescent="0.25">
      <c r="A198" s="767"/>
      <c r="B198" s="440" t="s">
        <v>53</v>
      </c>
      <c r="C198" s="377"/>
      <c r="D198" s="619">
        <v>50000</v>
      </c>
      <c r="E198" s="619">
        <v>50000</v>
      </c>
      <c r="F198" s="619">
        <v>0</v>
      </c>
      <c r="G198" s="619"/>
      <c r="H198" s="619">
        <v>0</v>
      </c>
      <c r="I198" s="619"/>
      <c r="J198" s="619">
        <v>25000</v>
      </c>
      <c r="K198" s="619"/>
      <c r="L198" s="619">
        <v>25000</v>
      </c>
      <c r="M198" s="619">
        <v>0</v>
      </c>
      <c r="N198" s="510">
        <f>SUM(F198+H198+J198+L198)</f>
        <v>50000</v>
      </c>
      <c r="O198" s="510">
        <f>SUM(G198+I198+K198+M198)</f>
        <v>0</v>
      </c>
    </row>
    <row r="199" spans="1:15" s="322" customFormat="1" ht="63" customHeight="1" x14ac:dyDescent="0.25">
      <c r="A199" s="767"/>
      <c r="B199" s="377" t="s">
        <v>130</v>
      </c>
      <c r="C199" s="377"/>
      <c r="D199" s="510"/>
      <c r="E199" s="510"/>
      <c r="F199" s="510"/>
      <c r="G199" s="510"/>
      <c r="H199" s="510"/>
      <c r="I199" s="510"/>
      <c r="J199" s="510"/>
      <c r="K199" s="510"/>
      <c r="L199" s="510"/>
      <c r="M199" s="510"/>
      <c r="N199" s="510"/>
      <c r="O199" s="510"/>
    </row>
    <row r="200" spans="1:15" s="322" customFormat="1" ht="24.75" customHeight="1" x14ac:dyDescent="0.25">
      <c r="A200" s="767"/>
      <c r="B200" s="440" t="s">
        <v>53</v>
      </c>
      <c r="C200" s="377"/>
      <c r="D200" s="620">
        <v>1151.4000000000001</v>
      </c>
      <c r="E200" s="620">
        <v>1151.4000000000001</v>
      </c>
      <c r="F200" s="620">
        <v>559.55200000000002</v>
      </c>
      <c r="G200" s="620">
        <v>559.55200000000002</v>
      </c>
      <c r="H200" s="620">
        <v>591.75</v>
      </c>
      <c r="I200" s="620">
        <v>591.75</v>
      </c>
      <c r="J200" s="620">
        <v>0.1</v>
      </c>
      <c r="K200" s="620"/>
      <c r="L200" s="620"/>
      <c r="M200" s="620">
        <v>0</v>
      </c>
      <c r="N200" s="510">
        <f>SUM(F200+H200+J200+L200)</f>
        <v>1151.402</v>
      </c>
      <c r="O200" s="510">
        <f>SUM(G200+I200+K200+M200)</f>
        <v>1151.3020000000001</v>
      </c>
    </row>
    <row r="201" spans="1:15" s="322" customFormat="1" ht="62.25" customHeight="1" x14ac:dyDescent="0.25">
      <c r="A201" s="767"/>
      <c r="B201" s="377" t="s">
        <v>131</v>
      </c>
      <c r="C201" s="377"/>
      <c r="D201" s="510"/>
      <c r="E201" s="510"/>
      <c r="F201" s="510"/>
      <c r="G201" s="510"/>
      <c r="H201" s="510"/>
      <c r="I201" s="510"/>
      <c r="J201" s="510"/>
      <c r="K201" s="510"/>
      <c r="L201" s="510"/>
      <c r="M201" s="510"/>
      <c r="N201" s="510"/>
      <c r="O201" s="510"/>
    </row>
    <row r="202" spans="1:15" s="322" customFormat="1" ht="24.75" customHeight="1" x14ac:dyDescent="0.25">
      <c r="A202" s="767"/>
      <c r="B202" s="440" t="s">
        <v>53</v>
      </c>
      <c r="C202" s="377"/>
      <c r="D202" s="621">
        <v>880</v>
      </c>
      <c r="E202" s="621">
        <v>880</v>
      </c>
      <c r="F202" s="621">
        <v>387</v>
      </c>
      <c r="G202" s="621">
        <v>387</v>
      </c>
      <c r="H202" s="621">
        <v>493</v>
      </c>
      <c r="I202" s="621">
        <v>493</v>
      </c>
      <c r="J202" s="621"/>
      <c r="K202" s="621"/>
      <c r="L202" s="621">
        <v>0</v>
      </c>
      <c r="M202" s="621">
        <v>0</v>
      </c>
      <c r="N202" s="510">
        <f>SUM(F202+H202+J202+L202)</f>
        <v>880</v>
      </c>
      <c r="O202" s="510">
        <f>SUM(G202+I202+K202+M202)</f>
        <v>880</v>
      </c>
    </row>
    <row r="203" spans="1:15" s="322" customFormat="1" ht="57.75" customHeight="1" x14ac:dyDescent="0.25">
      <c r="A203" s="767"/>
      <c r="B203" s="377" t="s">
        <v>132</v>
      </c>
      <c r="C203" s="377"/>
      <c r="D203" s="510"/>
      <c r="E203" s="510"/>
      <c r="F203" s="510"/>
      <c r="G203" s="510"/>
      <c r="H203" s="510"/>
      <c r="I203" s="510"/>
      <c r="J203" s="510"/>
      <c r="K203" s="510"/>
      <c r="L203" s="510"/>
      <c r="M203" s="510"/>
      <c r="N203" s="510"/>
      <c r="O203" s="510"/>
    </row>
    <row r="204" spans="1:15" s="322" customFormat="1" ht="24.75" customHeight="1" x14ac:dyDescent="0.25">
      <c r="A204" s="767"/>
      <c r="B204" s="440" t="s">
        <v>53</v>
      </c>
      <c r="C204" s="377"/>
      <c r="D204" s="622">
        <v>1100</v>
      </c>
      <c r="E204" s="622">
        <v>1100</v>
      </c>
      <c r="F204" s="622">
        <v>510</v>
      </c>
      <c r="G204" s="622">
        <v>510</v>
      </c>
      <c r="H204" s="622"/>
      <c r="I204" s="622"/>
      <c r="J204" s="622">
        <v>590</v>
      </c>
      <c r="K204" s="622"/>
      <c r="L204" s="622">
        <v>0</v>
      </c>
      <c r="M204" s="622">
        <v>0</v>
      </c>
      <c r="N204" s="510">
        <f>SUM(F204+H204+J204+L204)</f>
        <v>1100</v>
      </c>
      <c r="O204" s="510">
        <f>SUM(G204+I204+K204+M204)</f>
        <v>510</v>
      </c>
    </row>
    <row r="205" spans="1:15" s="322" customFormat="1" ht="55.5" customHeight="1" x14ac:dyDescent="0.25">
      <c r="A205" s="767"/>
      <c r="B205" s="377" t="s">
        <v>133</v>
      </c>
      <c r="C205" s="377"/>
      <c r="D205" s="510"/>
      <c r="E205" s="510"/>
      <c r="F205" s="510"/>
      <c r="G205" s="510"/>
      <c r="H205" s="510"/>
      <c r="I205" s="510"/>
      <c r="J205" s="510"/>
      <c r="K205" s="510"/>
      <c r="L205" s="510"/>
      <c r="M205" s="510"/>
      <c r="N205" s="510"/>
      <c r="O205" s="510"/>
    </row>
    <row r="206" spans="1:15" s="322" customFormat="1" ht="24.75" customHeight="1" x14ac:dyDescent="0.25">
      <c r="A206" s="767"/>
      <c r="B206" s="440" t="s">
        <v>53</v>
      </c>
      <c r="C206" s="377"/>
      <c r="D206" s="510">
        <v>159.1</v>
      </c>
      <c r="E206" s="510">
        <v>159.1</v>
      </c>
      <c r="F206" s="510"/>
      <c r="G206" s="510"/>
      <c r="H206" s="510">
        <v>159.1</v>
      </c>
      <c r="I206" s="510"/>
      <c r="J206" s="510"/>
      <c r="K206" s="510"/>
      <c r="L206" s="510">
        <v>0</v>
      </c>
      <c r="M206" s="510">
        <v>0</v>
      </c>
      <c r="N206" s="510">
        <f>SUM(F206+H206+J206+L206)</f>
        <v>159.1</v>
      </c>
      <c r="O206" s="510">
        <f>SUM(G206+I206+K206+M206)</f>
        <v>0</v>
      </c>
    </row>
    <row r="207" spans="1:15" ht="37.5" x14ac:dyDescent="0.2">
      <c r="A207" s="5" t="s">
        <v>49</v>
      </c>
      <c r="B207" s="501"/>
      <c r="C207" s="501"/>
      <c r="D207" s="511">
        <f t="shared" ref="D207:O207" si="38">SUM(D206+D204+D202+D200+D198+D196+D194+D192+D190+D188+D186+D184+D182+D178+D174+D180+D176)</f>
        <v>72309.599999999991</v>
      </c>
      <c r="E207" s="511">
        <f t="shared" si="38"/>
        <v>72309.599999999991</v>
      </c>
      <c r="F207" s="511">
        <f t="shared" si="38"/>
        <v>2377.5520000000001</v>
      </c>
      <c r="G207" s="511">
        <f t="shared" si="38"/>
        <v>1456.5520000000001</v>
      </c>
      <c r="H207" s="511">
        <f t="shared" si="38"/>
        <v>12226.65</v>
      </c>
      <c r="I207" s="511">
        <f t="shared" si="38"/>
        <v>9218.0499999999993</v>
      </c>
      <c r="J207" s="511">
        <f t="shared" si="38"/>
        <v>31682.799999999996</v>
      </c>
      <c r="K207" s="511">
        <f t="shared" si="38"/>
        <v>0</v>
      </c>
      <c r="L207" s="511">
        <f t="shared" si="38"/>
        <v>26022.6</v>
      </c>
      <c r="M207" s="511">
        <f t="shared" si="38"/>
        <v>0</v>
      </c>
      <c r="N207" s="511">
        <f t="shared" si="38"/>
        <v>72309.601999999999</v>
      </c>
      <c r="O207" s="511">
        <f t="shared" si="38"/>
        <v>10674.602000000001</v>
      </c>
    </row>
    <row r="208" spans="1:15" ht="20.25" customHeight="1" x14ac:dyDescent="0.2">
      <c r="A208" s="8"/>
      <c r="B208" s="126" t="s">
        <v>52</v>
      </c>
      <c r="C208" s="126"/>
      <c r="D208" s="511"/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</row>
    <row r="209" spans="1:15" ht="15" x14ac:dyDescent="0.2">
      <c r="A209" s="8"/>
      <c r="B209" s="126" t="s">
        <v>53</v>
      </c>
      <c r="C209" s="126"/>
      <c r="D209" s="511">
        <f t="shared" ref="D209:O209" si="39">SUM(D206+D204+D202+D200+D198+D196+D194+D192+D190+D188+D186+D184+D182+D178+D174+D180+D176)</f>
        <v>72309.599999999991</v>
      </c>
      <c r="E209" s="511">
        <f t="shared" si="39"/>
        <v>72309.599999999991</v>
      </c>
      <c r="F209" s="511">
        <f t="shared" si="39"/>
        <v>2377.5520000000001</v>
      </c>
      <c r="G209" s="511">
        <f t="shared" si="39"/>
        <v>1456.5520000000001</v>
      </c>
      <c r="H209" s="511">
        <f t="shared" si="39"/>
        <v>12226.65</v>
      </c>
      <c r="I209" s="511">
        <f t="shared" si="39"/>
        <v>9218.0499999999993</v>
      </c>
      <c r="J209" s="511">
        <f t="shared" si="39"/>
        <v>31682.799999999996</v>
      </c>
      <c r="K209" s="511">
        <f t="shared" si="39"/>
        <v>0</v>
      </c>
      <c r="L209" s="511">
        <f t="shared" si="39"/>
        <v>26022.6</v>
      </c>
      <c r="M209" s="511">
        <f t="shared" si="39"/>
        <v>0</v>
      </c>
      <c r="N209" s="511">
        <f t="shared" si="39"/>
        <v>72309.601999999999</v>
      </c>
      <c r="O209" s="511">
        <f t="shared" si="39"/>
        <v>10674.602000000001</v>
      </c>
    </row>
    <row r="210" spans="1:15" s="1" customFormat="1" ht="32.25" customHeight="1" thickBot="1" x14ac:dyDescent="0.25">
      <c r="A210" s="8"/>
      <c r="B210" s="502" t="s">
        <v>54</v>
      </c>
      <c r="C210" s="503"/>
      <c r="D210" s="512"/>
      <c r="E210" s="512"/>
      <c r="F210" s="512"/>
      <c r="G210" s="512"/>
      <c r="H210" s="512"/>
      <c r="I210" s="512"/>
      <c r="J210" s="512"/>
      <c r="K210" s="512"/>
      <c r="L210" s="512"/>
      <c r="M210" s="512"/>
      <c r="N210" s="512"/>
      <c r="O210" s="512"/>
    </row>
    <row r="211" spans="1:15" s="1" customFormat="1" ht="82.5" customHeight="1" thickBot="1" x14ac:dyDescent="0.25">
      <c r="A211" s="269" t="s">
        <v>67</v>
      </c>
      <c r="B211" s="508" t="s">
        <v>45</v>
      </c>
      <c r="C211" s="508"/>
      <c r="D211" s="96">
        <v>14005.1</v>
      </c>
      <c r="E211" s="96">
        <v>14005.1</v>
      </c>
      <c r="F211" s="96">
        <v>3501.2</v>
      </c>
      <c r="G211" s="96">
        <v>3289.4</v>
      </c>
      <c r="H211" s="96">
        <v>3501.3</v>
      </c>
      <c r="I211" s="96">
        <v>3718.5</v>
      </c>
      <c r="J211" s="96">
        <v>3501.3</v>
      </c>
      <c r="K211" s="96"/>
      <c r="L211" s="96">
        <v>3501.3</v>
      </c>
      <c r="M211" s="96"/>
      <c r="N211" s="96">
        <f>SUM(F211+H211+J211+L211)</f>
        <v>14005.099999999999</v>
      </c>
      <c r="O211" s="96">
        <f>SUM(G211+I211+K211+M211)</f>
        <v>7007.9</v>
      </c>
    </row>
    <row r="212" spans="1:15" s="1" customFormat="1" ht="39.75" customHeight="1" x14ac:dyDescent="0.2">
      <c r="A212" s="32" t="s">
        <v>50</v>
      </c>
      <c r="B212" s="509"/>
      <c r="C212" s="509"/>
      <c r="D212" s="513">
        <f>SUM(D211+D207+D169)</f>
        <v>103668</v>
      </c>
      <c r="E212" s="513">
        <f>SUM(E211+E207+E169)</f>
        <v>103668</v>
      </c>
      <c r="F212" s="513">
        <f>SUM(F211+F207+F169)</f>
        <v>5878.7520000000004</v>
      </c>
      <c r="G212" s="513">
        <f>SUM(G211+G207+G169)</f>
        <v>4745.9520000000002</v>
      </c>
      <c r="H212" s="513">
        <f>SUM(H211+H207+H169)</f>
        <v>32581.25</v>
      </c>
      <c r="I212" s="513">
        <f t="shared" ref="I212:O212" si="40">SUM(I211+I207)</f>
        <v>12936.55</v>
      </c>
      <c r="J212" s="513">
        <f>SUM(J211+J207+J169)</f>
        <v>35684.1</v>
      </c>
      <c r="K212" s="513">
        <f t="shared" si="40"/>
        <v>0</v>
      </c>
      <c r="L212" s="513">
        <f>SUM(L211+L207+L169)</f>
        <v>29523.899999999998</v>
      </c>
      <c r="M212" s="513">
        <f t="shared" si="40"/>
        <v>0</v>
      </c>
      <c r="N212" s="513">
        <f>SUM(N211+N207+N169)</f>
        <v>103668.00199999999</v>
      </c>
      <c r="O212" s="513">
        <f t="shared" si="40"/>
        <v>17682.502</v>
      </c>
    </row>
    <row r="213" spans="1:15" s="1" customFormat="1" ht="24.75" customHeight="1" x14ac:dyDescent="0.25">
      <c r="A213" s="806"/>
      <c r="B213" s="504" t="s">
        <v>52</v>
      </c>
      <c r="C213" s="504"/>
      <c r="D213" s="514"/>
      <c r="E213" s="514"/>
      <c r="F213" s="514"/>
      <c r="G213" s="514"/>
      <c r="H213" s="514"/>
      <c r="I213" s="514"/>
      <c r="J213" s="514"/>
      <c r="K213" s="514"/>
      <c r="L213" s="514"/>
      <c r="M213" s="515"/>
      <c r="N213" s="516"/>
      <c r="O213" s="517"/>
    </row>
    <row r="214" spans="1:15" s="1" customFormat="1" ht="25.5" customHeight="1" x14ac:dyDescent="0.2">
      <c r="A214" s="807"/>
      <c r="B214" s="504" t="s">
        <v>53</v>
      </c>
      <c r="C214" s="504"/>
      <c r="D214" s="514">
        <f t="shared" ref="D214:L214" si="41">SUM(D211+D209+D171)</f>
        <v>87657.4</v>
      </c>
      <c r="E214" s="514">
        <f t="shared" si="41"/>
        <v>87657.4</v>
      </c>
      <c r="F214" s="514">
        <f t="shared" si="41"/>
        <v>5878.7520000000004</v>
      </c>
      <c r="G214" s="514">
        <f t="shared" si="41"/>
        <v>4745.9520000000002</v>
      </c>
      <c r="H214" s="514">
        <f t="shared" si="41"/>
        <v>16570.650000000001</v>
      </c>
      <c r="I214" s="514">
        <f t="shared" si="41"/>
        <v>12936.55</v>
      </c>
      <c r="J214" s="514">
        <f t="shared" si="41"/>
        <v>35684.1</v>
      </c>
      <c r="K214" s="514">
        <f t="shared" si="41"/>
        <v>0</v>
      </c>
      <c r="L214" s="514">
        <f t="shared" si="41"/>
        <v>29523.899999999998</v>
      </c>
      <c r="M214" s="514">
        <f>SUM(M211+M209)</f>
        <v>0</v>
      </c>
      <c r="N214" s="514">
        <f>SUM(N211+N209+N171)</f>
        <v>87657.401999999987</v>
      </c>
      <c r="O214" s="514">
        <f>SUM(O211+O209+O171)</f>
        <v>17682.502</v>
      </c>
    </row>
    <row r="215" spans="1:15" s="1" customFormat="1" ht="34.5" customHeight="1" thickBot="1" x14ac:dyDescent="0.25">
      <c r="A215" s="808"/>
      <c r="B215" s="505" t="s">
        <v>54</v>
      </c>
      <c r="C215" s="506"/>
      <c r="D215" s="514">
        <f t="shared" ref="D215:O215" si="42">SUM(D210)</f>
        <v>0</v>
      </c>
      <c r="E215" s="514">
        <f t="shared" si="42"/>
        <v>0</v>
      </c>
      <c r="F215" s="514">
        <f t="shared" si="42"/>
        <v>0</v>
      </c>
      <c r="G215" s="514">
        <f t="shared" si="42"/>
        <v>0</v>
      </c>
      <c r="H215" s="514">
        <f t="shared" si="42"/>
        <v>0</v>
      </c>
      <c r="I215" s="514">
        <f t="shared" si="42"/>
        <v>0</v>
      </c>
      <c r="J215" s="514">
        <f t="shared" si="42"/>
        <v>0</v>
      </c>
      <c r="K215" s="514">
        <f t="shared" si="42"/>
        <v>0</v>
      </c>
      <c r="L215" s="514">
        <f t="shared" si="42"/>
        <v>0</v>
      </c>
      <c r="M215" s="514">
        <f t="shared" si="42"/>
        <v>0</v>
      </c>
      <c r="N215" s="514">
        <f t="shared" si="42"/>
        <v>0</v>
      </c>
      <c r="O215" s="514">
        <f t="shared" si="42"/>
        <v>0</v>
      </c>
    </row>
    <row r="216" spans="1:15" s="1" customFormat="1" ht="40.5" customHeight="1" x14ac:dyDescent="0.25">
      <c r="A216" s="751" t="s">
        <v>24</v>
      </c>
      <c r="B216" s="753"/>
      <c r="C216" s="753"/>
      <c r="D216" s="753"/>
      <c r="E216" s="753"/>
      <c r="F216" s="753"/>
      <c r="G216" s="753"/>
      <c r="H216" s="753"/>
      <c r="I216" s="753"/>
      <c r="J216" s="753"/>
      <c r="K216" s="753"/>
      <c r="L216" s="753"/>
      <c r="M216" s="753"/>
      <c r="N216" s="753"/>
      <c r="O216" s="753"/>
    </row>
    <row r="217" spans="1:15" ht="160.5" customHeight="1" x14ac:dyDescent="0.25">
      <c r="A217" s="764" t="s">
        <v>25</v>
      </c>
      <c r="B217" s="300" t="s">
        <v>56</v>
      </c>
      <c r="C217" s="171"/>
      <c r="D217" s="172">
        <v>70</v>
      </c>
      <c r="E217" s="172">
        <v>70</v>
      </c>
      <c r="F217" s="173"/>
      <c r="G217" s="173"/>
      <c r="H217" s="173"/>
      <c r="I217" s="173"/>
      <c r="J217" s="173"/>
      <c r="K217" s="173"/>
      <c r="L217" s="172">
        <v>70</v>
      </c>
      <c r="M217" s="173"/>
      <c r="N217" s="174">
        <f>SUM(F217+H217+J217+L217)</f>
        <v>70</v>
      </c>
      <c r="O217" s="172">
        <f>SUM(G217+I217+K217+M217)</f>
        <v>0</v>
      </c>
    </row>
    <row r="218" spans="1:15" s="1" customFormat="1" ht="114.75" customHeight="1" x14ac:dyDescent="0.25">
      <c r="A218" s="765"/>
      <c r="B218" s="175" t="s">
        <v>206</v>
      </c>
      <c r="C218" s="175"/>
      <c r="D218" s="176">
        <v>60</v>
      </c>
      <c r="E218" s="176">
        <v>60</v>
      </c>
      <c r="F218" s="177"/>
      <c r="G218" s="177"/>
      <c r="H218" s="177"/>
      <c r="I218" s="177"/>
      <c r="J218" s="177"/>
      <c r="K218" s="177"/>
      <c r="L218" s="176">
        <v>60</v>
      </c>
      <c r="M218" s="177"/>
      <c r="N218" s="174">
        <f>SUM(F218+H218+J218+L218)</f>
        <v>60</v>
      </c>
      <c r="O218" s="172">
        <f>SUM(G218+I218+K218+M218)</f>
        <v>0</v>
      </c>
    </row>
    <row r="219" spans="1:15" ht="54.75" customHeight="1" x14ac:dyDescent="0.2">
      <c r="A219" s="5" t="s">
        <v>12</v>
      </c>
      <c r="B219" s="30"/>
      <c r="C219" s="30"/>
      <c r="D219" s="6">
        <f t="shared" ref="D219:O219" si="43">SUM(D217+D218)</f>
        <v>130</v>
      </c>
      <c r="E219" s="6">
        <f t="shared" si="43"/>
        <v>130</v>
      </c>
      <c r="F219" s="6">
        <f t="shared" si="43"/>
        <v>0</v>
      </c>
      <c r="G219" s="6">
        <f t="shared" si="43"/>
        <v>0</v>
      </c>
      <c r="H219" s="6">
        <f t="shared" si="43"/>
        <v>0</v>
      </c>
      <c r="I219" s="6">
        <f t="shared" si="43"/>
        <v>0</v>
      </c>
      <c r="J219" s="6">
        <f t="shared" si="43"/>
        <v>0</v>
      </c>
      <c r="K219" s="6">
        <f t="shared" si="43"/>
        <v>0</v>
      </c>
      <c r="L219" s="6">
        <f t="shared" si="43"/>
        <v>130</v>
      </c>
      <c r="M219" s="6">
        <f t="shared" si="43"/>
        <v>0</v>
      </c>
      <c r="N219" s="6">
        <f t="shared" si="43"/>
        <v>130</v>
      </c>
      <c r="O219" s="6">
        <f t="shared" si="43"/>
        <v>0</v>
      </c>
    </row>
    <row r="220" spans="1:15" ht="35.25" customHeight="1" x14ac:dyDescent="0.2">
      <c r="A220" s="735"/>
      <c r="B220" s="17" t="s">
        <v>52</v>
      </c>
      <c r="C220" s="17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14"/>
    </row>
    <row r="221" spans="1:15" ht="36.75" customHeight="1" x14ac:dyDescent="0.2">
      <c r="A221" s="731"/>
      <c r="B221" s="17" t="s">
        <v>53</v>
      </c>
      <c r="C221" s="17"/>
      <c r="D221" s="6">
        <f t="shared" ref="D221:M221" si="44">SUM(D219+D220)</f>
        <v>130</v>
      </c>
      <c r="E221" s="6">
        <f t="shared" si="44"/>
        <v>130</v>
      </c>
      <c r="F221" s="6">
        <f t="shared" si="44"/>
        <v>0</v>
      </c>
      <c r="G221" s="6">
        <f t="shared" si="44"/>
        <v>0</v>
      </c>
      <c r="H221" s="6">
        <f t="shared" si="44"/>
        <v>0</v>
      </c>
      <c r="I221" s="6">
        <f t="shared" si="44"/>
        <v>0</v>
      </c>
      <c r="J221" s="6">
        <f t="shared" si="44"/>
        <v>0</v>
      </c>
      <c r="K221" s="6">
        <f t="shared" si="44"/>
        <v>0</v>
      </c>
      <c r="L221" s="6">
        <f t="shared" si="44"/>
        <v>130</v>
      </c>
      <c r="M221" s="6">
        <f t="shared" si="44"/>
        <v>0</v>
      </c>
      <c r="N221" s="6">
        <f>SUM(N219)</f>
        <v>130</v>
      </c>
      <c r="O221" s="6">
        <f>SUM(O219)</f>
        <v>0</v>
      </c>
    </row>
    <row r="222" spans="1:15" ht="39.75" customHeight="1" x14ac:dyDescent="0.2">
      <c r="A222" s="739"/>
      <c r="B222" s="71" t="s">
        <v>54</v>
      </c>
      <c r="C222" s="71"/>
      <c r="D222" s="376"/>
      <c r="E222" s="376"/>
      <c r="F222" s="376"/>
      <c r="G222" s="376"/>
      <c r="H222" s="376"/>
      <c r="I222" s="376"/>
      <c r="J222" s="376"/>
      <c r="K222" s="376"/>
      <c r="L222" s="376"/>
      <c r="M222" s="376"/>
      <c r="N222" s="376"/>
      <c r="O222" s="115"/>
    </row>
    <row r="223" spans="1:15" s="386" customFormat="1" ht="156" customHeight="1" x14ac:dyDescent="0.2">
      <c r="A223" s="445" t="s">
        <v>48</v>
      </c>
      <c r="B223" s="438" t="s">
        <v>207</v>
      </c>
      <c r="C223" s="438"/>
      <c r="D223" s="375">
        <v>4335</v>
      </c>
      <c r="E223" s="375">
        <v>4335</v>
      </c>
      <c r="F223" s="375">
        <v>1083.75</v>
      </c>
      <c r="G223" s="375">
        <v>911.56</v>
      </c>
      <c r="H223" s="375">
        <v>1083.75</v>
      </c>
      <c r="I223" s="375">
        <v>1060.8</v>
      </c>
      <c r="J223" s="375">
        <v>1083.75</v>
      </c>
      <c r="K223" s="375"/>
      <c r="L223" s="375">
        <v>1083.75</v>
      </c>
      <c r="M223" s="375"/>
      <c r="N223" s="455">
        <f>SUM(F223+H223+J223+L223)</f>
        <v>4335</v>
      </c>
      <c r="O223" s="119">
        <f>SUM(G223+I223+K223+M223)</f>
        <v>1972.36</v>
      </c>
    </row>
    <row r="224" spans="1:15" ht="120" customHeight="1" x14ac:dyDescent="0.2">
      <c r="A224" s="268" t="s">
        <v>163</v>
      </c>
      <c r="B224" s="453" t="s">
        <v>208</v>
      </c>
      <c r="C224" s="49"/>
      <c r="D224" s="16">
        <v>200</v>
      </c>
      <c r="E224" s="16">
        <v>200</v>
      </c>
      <c r="F224" s="16"/>
      <c r="G224" s="16"/>
      <c r="H224" s="16"/>
      <c r="I224" s="16"/>
      <c r="J224" s="16">
        <v>200</v>
      </c>
      <c r="K224" s="16"/>
      <c r="L224" s="16"/>
      <c r="M224" s="443"/>
      <c r="N224" s="118">
        <f>SUM(F224+H224+J224+L224)</f>
        <v>200</v>
      </c>
      <c r="O224" s="454">
        <f>SUM(G224+I224+K224+M224)</f>
        <v>0</v>
      </c>
    </row>
    <row r="225" spans="1:15" s="1" customFormat="1" ht="46.5" customHeight="1" x14ac:dyDescent="0.2">
      <c r="A225" s="25" t="s">
        <v>2</v>
      </c>
      <c r="B225" s="33"/>
      <c r="C225" s="33"/>
      <c r="D225" s="27">
        <f t="shared" ref="D225:O225" si="45">SUM(D224+D219+D223)</f>
        <v>4665</v>
      </c>
      <c r="E225" s="319">
        <f t="shared" si="45"/>
        <v>4665</v>
      </c>
      <c r="F225" s="319">
        <f t="shared" si="45"/>
        <v>1083.75</v>
      </c>
      <c r="G225" s="319">
        <f t="shared" si="45"/>
        <v>911.56</v>
      </c>
      <c r="H225" s="319">
        <f t="shared" si="45"/>
        <v>1083.75</v>
      </c>
      <c r="I225" s="319">
        <f t="shared" si="45"/>
        <v>1060.8</v>
      </c>
      <c r="J225" s="319">
        <f t="shared" si="45"/>
        <v>1283.75</v>
      </c>
      <c r="K225" s="319">
        <f t="shared" si="45"/>
        <v>0</v>
      </c>
      <c r="L225" s="319">
        <f t="shared" si="45"/>
        <v>1213.75</v>
      </c>
      <c r="M225" s="319">
        <f t="shared" si="45"/>
        <v>0</v>
      </c>
      <c r="N225" s="319">
        <f t="shared" si="45"/>
        <v>4665</v>
      </c>
      <c r="O225" s="319">
        <f t="shared" si="45"/>
        <v>1972.36</v>
      </c>
    </row>
    <row r="226" spans="1:15" s="1" customFormat="1" ht="31.5" customHeight="1" x14ac:dyDescent="0.2">
      <c r="A226" s="25"/>
      <c r="B226" s="35" t="s">
        <v>52</v>
      </c>
      <c r="C226" s="35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56"/>
    </row>
    <row r="227" spans="1:15" s="1" customFormat="1" ht="33.75" customHeight="1" x14ac:dyDescent="0.2">
      <c r="A227" s="25"/>
      <c r="B227" s="35" t="s">
        <v>53</v>
      </c>
      <c r="C227" s="35"/>
      <c r="D227" s="27">
        <f t="shared" ref="D227:O227" si="46">SUM(D224+D221+D223)</f>
        <v>4665</v>
      </c>
      <c r="E227" s="319">
        <f t="shared" si="46"/>
        <v>4665</v>
      </c>
      <c r="F227" s="319">
        <f t="shared" si="46"/>
        <v>1083.75</v>
      </c>
      <c r="G227" s="319">
        <f t="shared" si="46"/>
        <v>911.56</v>
      </c>
      <c r="H227" s="319">
        <f t="shared" si="46"/>
        <v>1083.75</v>
      </c>
      <c r="I227" s="319">
        <f t="shared" si="46"/>
        <v>1060.8</v>
      </c>
      <c r="J227" s="319">
        <f t="shared" si="46"/>
        <v>1283.75</v>
      </c>
      <c r="K227" s="319">
        <f t="shared" si="46"/>
        <v>0</v>
      </c>
      <c r="L227" s="319">
        <f t="shared" si="46"/>
        <v>1213.75</v>
      </c>
      <c r="M227" s="319">
        <f t="shared" si="46"/>
        <v>0</v>
      </c>
      <c r="N227" s="319">
        <f t="shared" si="46"/>
        <v>4665</v>
      </c>
      <c r="O227" s="319">
        <f t="shared" si="46"/>
        <v>1972.36</v>
      </c>
    </row>
    <row r="228" spans="1:15" s="1" customFormat="1" ht="41.25" customHeight="1" x14ac:dyDescent="0.2">
      <c r="A228" s="190"/>
      <c r="B228" s="74" t="s">
        <v>54</v>
      </c>
      <c r="C228" s="74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299"/>
    </row>
    <row r="229" spans="1:15" s="1" customFormat="1" ht="27.75" customHeight="1" x14ac:dyDescent="0.25">
      <c r="A229" s="839" t="s">
        <v>26</v>
      </c>
      <c r="B229" s="840"/>
      <c r="C229" s="840"/>
      <c r="D229" s="840"/>
      <c r="E229" s="840"/>
      <c r="F229" s="840"/>
      <c r="G229" s="840"/>
      <c r="H229" s="840"/>
      <c r="I229" s="840"/>
      <c r="J229" s="840"/>
      <c r="K229" s="840"/>
      <c r="L229" s="840"/>
      <c r="M229" s="840"/>
      <c r="N229" s="748"/>
      <c r="O229" s="841"/>
    </row>
    <row r="230" spans="1:15" s="1" customFormat="1" ht="54.75" customHeight="1" x14ac:dyDescent="0.2">
      <c r="A230" s="302" t="s">
        <v>58</v>
      </c>
      <c r="B230" s="193" t="s">
        <v>68</v>
      </c>
      <c r="C230" s="237"/>
      <c r="D230" s="167">
        <v>3500</v>
      </c>
      <c r="E230" s="167">
        <v>3500</v>
      </c>
      <c r="F230" s="150">
        <v>875</v>
      </c>
      <c r="G230" s="150">
        <v>491.1</v>
      </c>
      <c r="H230" s="150">
        <v>875</v>
      </c>
      <c r="I230" s="255">
        <v>731.7</v>
      </c>
      <c r="J230" s="150">
        <v>875</v>
      </c>
      <c r="K230" s="168"/>
      <c r="L230" s="202">
        <v>875</v>
      </c>
      <c r="M230" s="256"/>
      <c r="N230" s="257">
        <f>SUM(F230+H230+J230+L230)</f>
        <v>3500</v>
      </c>
      <c r="O230" s="257">
        <f>SUM(G230+I230+K230+M230)</f>
        <v>1222.8000000000002</v>
      </c>
    </row>
    <row r="231" spans="1:15" ht="18" customHeight="1" x14ac:dyDescent="0.2">
      <c r="A231" s="279" t="s">
        <v>12</v>
      </c>
      <c r="B231" s="30"/>
      <c r="C231" s="30"/>
      <c r="D231" s="63">
        <f t="shared" ref="D231:O231" si="47">SUM(D230)</f>
        <v>3500</v>
      </c>
      <c r="E231" s="63">
        <f t="shared" si="47"/>
        <v>3500</v>
      </c>
      <c r="F231" s="63">
        <f t="shared" si="47"/>
        <v>875</v>
      </c>
      <c r="G231" s="63">
        <f t="shared" si="47"/>
        <v>491.1</v>
      </c>
      <c r="H231" s="63">
        <f t="shared" si="47"/>
        <v>875</v>
      </c>
      <c r="I231" s="63">
        <f t="shared" si="47"/>
        <v>731.7</v>
      </c>
      <c r="J231" s="63">
        <f t="shared" si="47"/>
        <v>875</v>
      </c>
      <c r="K231" s="63">
        <f t="shared" si="47"/>
        <v>0</v>
      </c>
      <c r="L231" s="63">
        <f t="shared" si="47"/>
        <v>875</v>
      </c>
      <c r="M231" s="63">
        <f t="shared" si="47"/>
        <v>0</v>
      </c>
      <c r="N231" s="63">
        <f t="shared" si="47"/>
        <v>3500</v>
      </c>
      <c r="O231" s="63">
        <f t="shared" si="47"/>
        <v>1222.8000000000002</v>
      </c>
    </row>
    <row r="232" spans="1:15" ht="26.25" customHeight="1" x14ac:dyDescent="0.2">
      <c r="A232" s="303"/>
      <c r="B232" s="17" t="s">
        <v>52</v>
      </c>
      <c r="C232" s="17"/>
      <c r="D232" s="63"/>
      <c r="E232" s="63"/>
      <c r="F232" s="64"/>
      <c r="G232" s="64"/>
      <c r="H232" s="64"/>
      <c r="I232" s="64"/>
      <c r="J232" s="65"/>
      <c r="K232" s="65"/>
      <c r="L232" s="66"/>
      <c r="M232" s="65"/>
      <c r="N232" s="67"/>
      <c r="O232" s="10"/>
    </row>
    <row r="233" spans="1:15" ht="37.5" customHeight="1" x14ac:dyDescent="0.2">
      <c r="A233" s="303"/>
      <c r="B233" s="17" t="s">
        <v>53</v>
      </c>
      <c r="C233" s="17"/>
      <c r="D233" s="63">
        <f t="shared" ref="D233:O233" si="48">SUM(D230)</f>
        <v>3500</v>
      </c>
      <c r="E233" s="63">
        <f t="shared" si="48"/>
        <v>3500</v>
      </c>
      <c r="F233" s="63">
        <f t="shared" si="48"/>
        <v>875</v>
      </c>
      <c r="G233" s="63">
        <f t="shared" si="48"/>
        <v>491.1</v>
      </c>
      <c r="H233" s="63">
        <f t="shared" si="48"/>
        <v>875</v>
      </c>
      <c r="I233" s="63">
        <f t="shared" si="48"/>
        <v>731.7</v>
      </c>
      <c r="J233" s="63">
        <f t="shared" si="48"/>
        <v>875</v>
      </c>
      <c r="K233" s="63">
        <f t="shared" si="48"/>
        <v>0</v>
      </c>
      <c r="L233" s="63">
        <f t="shared" si="48"/>
        <v>875</v>
      </c>
      <c r="M233" s="63">
        <f t="shared" si="48"/>
        <v>0</v>
      </c>
      <c r="N233" s="63">
        <f t="shared" si="48"/>
        <v>3500</v>
      </c>
      <c r="O233" s="63">
        <f t="shared" si="48"/>
        <v>1222.8000000000002</v>
      </c>
    </row>
    <row r="234" spans="1:15" ht="35.25" customHeight="1" thickBot="1" x14ac:dyDescent="0.25">
      <c r="A234" s="279"/>
      <c r="B234" s="29" t="s">
        <v>54</v>
      </c>
      <c r="C234" s="7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113"/>
    </row>
    <row r="235" spans="1:15" ht="54.75" customHeight="1" x14ac:dyDescent="0.2">
      <c r="A235" s="301" t="s">
        <v>27</v>
      </c>
      <c r="B235" s="162" t="s">
        <v>68</v>
      </c>
      <c r="C235" s="238"/>
      <c r="D235" s="163">
        <v>1475</v>
      </c>
      <c r="E235" s="163">
        <v>1475</v>
      </c>
      <c r="F235" s="164">
        <v>368.75</v>
      </c>
      <c r="G235" s="164">
        <v>569.5</v>
      </c>
      <c r="H235" s="164">
        <v>368.75</v>
      </c>
      <c r="I235" s="164">
        <v>327.60000000000002</v>
      </c>
      <c r="J235" s="164">
        <v>368.8</v>
      </c>
      <c r="K235" s="165"/>
      <c r="L235" s="164">
        <v>368.7</v>
      </c>
      <c r="M235" s="164"/>
      <c r="N235" s="166">
        <f>SUM(F235+H235+J235+L235)</f>
        <v>1475</v>
      </c>
      <c r="O235" s="166">
        <f>SUM(G235+I235+K235+M235)</f>
        <v>897.1</v>
      </c>
    </row>
    <row r="236" spans="1:15" s="1" customFormat="1" ht="47.25" customHeight="1" x14ac:dyDescent="0.2">
      <c r="A236" s="5" t="s">
        <v>12</v>
      </c>
      <c r="B236" s="30"/>
      <c r="C236" s="30"/>
      <c r="D236" s="68">
        <f>SUM(D235)</f>
        <v>1475</v>
      </c>
      <c r="E236" s="68">
        <f t="shared" ref="E236:O236" si="49">SUM(E235)</f>
        <v>1475</v>
      </c>
      <c r="F236" s="68">
        <f t="shared" si="49"/>
        <v>368.75</v>
      </c>
      <c r="G236" s="68">
        <f t="shared" si="49"/>
        <v>569.5</v>
      </c>
      <c r="H236" s="68">
        <f t="shared" si="49"/>
        <v>368.75</v>
      </c>
      <c r="I236" s="68">
        <f t="shared" si="49"/>
        <v>327.60000000000002</v>
      </c>
      <c r="J236" s="68">
        <f t="shared" si="49"/>
        <v>368.8</v>
      </c>
      <c r="K236" s="68"/>
      <c r="L236" s="68">
        <f t="shared" si="49"/>
        <v>368.7</v>
      </c>
      <c r="M236" s="68">
        <f t="shared" si="49"/>
        <v>0</v>
      </c>
      <c r="N236" s="68">
        <f t="shared" si="49"/>
        <v>1475</v>
      </c>
      <c r="O236" s="68">
        <f t="shared" si="49"/>
        <v>897.1</v>
      </c>
    </row>
    <row r="237" spans="1:15" ht="27.75" customHeight="1" x14ac:dyDescent="0.2">
      <c r="A237" s="735"/>
      <c r="B237" s="17" t="s">
        <v>52</v>
      </c>
      <c r="C237" s="17"/>
      <c r="D237" s="68"/>
      <c r="E237" s="68"/>
      <c r="F237" s="68"/>
      <c r="G237" s="68"/>
      <c r="H237" s="68"/>
      <c r="I237" s="68"/>
      <c r="J237" s="69"/>
      <c r="K237" s="69"/>
      <c r="L237" s="69"/>
      <c r="M237" s="65"/>
      <c r="N237" s="70"/>
      <c r="O237" s="10"/>
    </row>
    <row r="238" spans="1:15" ht="21" customHeight="1" x14ac:dyDescent="0.2">
      <c r="A238" s="731"/>
      <c r="B238" s="17" t="s">
        <v>53</v>
      </c>
      <c r="C238" s="17"/>
      <c r="D238" s="68">
        <f t="shared" ref="D238:O238" si="50">SUM(D235)</f>
        <v>1475</v>
      </c>
      <c r="E238" s="68">
        <f t="shared" si="50"/>
        <v>1475</v>
      </c>
      <c r="F238" s="68">
        <f t="shared" si="50"/>
        <v>368.75</v>
      </c>
      <c r="G238" s="68">
        <f t="shared" si="50"/>
        <v>569.5</v>
      </c>
      <c r="H238" s="68">
        <f t="shared" si="50"/>
        <v>368.75</v>
      </c>
      <c r="I238" s="68">
        <f t="shared" si="50"/>
        <v>327.60000000000002</v>
      </c>
      <c r="J238" s="68">
        <f t="shared" si="50"/>
        <v>368.8</v>
      </c>
      <c r="K238" s="68">
        <f t="shared" si="50"/>
        <v>0</v>
      </c>
      <c r="L238" s="68">
        <f t="shared" si="50"/>
        <v>368.7</v>
      </c>
      <c r="M238" s="68">
        <f t="shared" si="50"/>
        <v>0</v>
      </c>
      <c r="N238" s="68">
        <f t="shared" si="50"/>
        <v>1475</v>
      </c>
      <c r="O238" s="68">
        <f t="shared" si="50"/>
        <v>897.1</v>
      </c>
    </row>
    <row r="239" spans="1:15" ht="31.5" x14ac:dyDescent="0.2">
      <c r="A239" s="731"/>
      <c r="B239" s="71" t="s">
        <v>54</v>
      </c>
      <c r="C239" s="7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3"/>
    </row>
    <row r="240" spans="1:15" ht="18.75" x14ac:dyDescent="0.2">
      <c r="A240" s="23" t="s">
        <v>2</v>
      </c>
      <c r="B240" s="33"/>
      <c r="C240" s="33"/>
      <c r="D240" s="27">
        <f t="shared" ref="D240:O240" si="51">SUM(D236+D231)</f>
        <v>4975</v>
      </c>
      <c r="E240" s="27">
        <f t="shared" si="51"/>
        <v>4975</v>
      </c>
      <c r="F240" s="27">
        <f t="shared" si="51"/>
        <v>1243.75</v>
      </c>
      <c r="G240" s="27">
        <f t="shared" si="51"/>
        <v>1060.5999999999999</v>
      </c>
      <c r="H240" s="27">
        <f t="shared" si="51"/>
        <v>1243.75</v>
      </c>
      <c r="I240" s="27">
        <f t="shared" si="51"/>
        <v>1059.3000000000002</v>
      </c>
      <c r="J240" s="27">
        <f t="shared" si="51"/>
        <v>1243.8</v>
      </c>
      <c r="K240" s="27">
        <f t="shared" si="51"/>
        <v>0</v>
      </c>
      <c r="L240" s="27">
        <f t="shared" si="51"/>
        <v>1243.7</v>
      </c>
      <c r="M240" s="27">
        <f t="shared" si="51"/>
        <v>0</v>
      </c>
      <c r="N240" s="27">
        <f t="shared" si="51"/>
        <v>4975</v>
      </c>
      <c r="O240" s="27">
        <f t="shared" si="51"/>
        <v>2119.9</v>
      </c>
    </row>
    <row r="241" spans="1:15" s="1" customFormat="1" ht="32.25" customHeight="1" x14ac:dyDescent="0.2">
      <c r="A241" s="72"/>
      <c r="B241" s="35" t="s">
        <v>52</v>
      </c>
      <c r="C241" s="35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56"/>
    </row>
    <row r="242" spans="1:15" s="1" customFormat="1" ht="32.25" customHeight="1" x14ac:dyDescent="0.2">
      <c r="A242" s="72"/>
      <c r="B242" s="35" t="s">
        <v>53</v>
      </c>
      <c r="C242" s="35"/>
      <c r="D242" s="27">
        <f t="shared" ref="D242:O242" si="52">SUM(D238+D233)</f>
        <v>4975</v>
      </c>
      <c r="E242" s="27">
        <f t="shared" si="52"/>
        <v>4975</v>
      </c>
      <c r="F242" s="27">
        <f t="shared" si="52"/>
        <v>1243.75</v>
      </c>
      <c r="G242" s="27">
        <f t="shared" si="52"/>
        <v>1060.5999999999999</v>
      </c>
      <c r="H242" s="27">
        <f t="shared" si="52"/>
        <v>1243.75</v>
      </c>
      <c r="I242" s="27">
        <f t="shared" si="52"/>
        <v>1059.3000000000002</v>
      </c>
      <c r="J242" s="27">
        <f t="shared" si="52"/>
        <v>1243.8</v>
      </c>
      <c r="K242" s="27">
        <f t="shared" si="52"/>
        <v>0</v>
      </c>
      <c r="L242" s="27">
        <f t="shared" si="52"/>
        <v>1243.7</v>
      </c>
      <c r="M242" s="27">
        <f t="shared" si="52"/>
        <v>0</v>
      </c>
      <c r="N242" s="27">
        <f t="shared" si="52"/>
        <v>4975</v>
      </c>
      <c r="O242" s="27">
        <f t="shared" si="52"/>
        <v>2119.9</v>
      </c>
    </row>
    <row r="243" spans="1:15" s="1" customFormat="1" ht="32.25" customHeight="1" x14ac:dyDescent="0.2">
      <c r="A243" s="23"/>
      <c r="B243" s="74" t="s">
        <v>54</v>
      </c>
      <c r="C243" s="230"/>
      <c r="D243" s="24">
        <f t="shared" ref="D243:M243" si="53">SUM(D239+D234)</f>
        <v>0</v>
      </c>
      <c r="E243" s="24">
        <f t="shared" si="53"/>
        <v>0</v>
      </c>
      <c r="F243" s="24">
        <f t="shared" si="53"/>
        <v>0</v>
      </c>
      <c r="G243" s="24">
        <f t="shared" si="53"/>
        <v>0</v>
      </c>
      <c r="H243" s="24">
        <f t="shared" si="53"/>
        <v>0</v>
      </c>
      <c r="I243" s="24">
        <f t="shared" si="53"/>
        <v>0</v>
      </c>
      <c r="J243" s="24">
        <f t="shared" si="53"/>
        <v>0</v>
      </c>
      <c r="K243" s="24">
        <f t="shared" si="53"/>
        <v>0</v>
      </c>
      <c r="L243" s="24">
        <f t="shared" si="53"/>
        <v>0</v>
      </c>
      <c r="M243" s="24">
        <f t="shared" si="53"/>
        <v>0</v>
      </c>
      <c r="N243" s="191"/>
      <c r="O243" s="192"/>
    </row>
    <row r="244" spans="1:15" s="1" customFormat="1" ht="32.25" customHeight="1" x14ac:dyDescent="0.25">
      <c r="A244" s="835" t="s">
        <v>28</v>
      </c>
      <c r="B244" s="836"/>
      <c r="C244" s="836"/>
      <c r="D244" s="836"/>
      <c r="E244" s="836"/>
      <c r="F244" s="836"/>
      <c r="G244" s="836"/>
      <c r="H244" s="836"/>
      <c r="I244" s="836"/>
      <c r="J244" s="836"/>
      <c r="K244" s="836"/>
      <c r="L244" s="836"/>
      <c r="M244" s="836"/>
      <c r="N244" s="837"/>
      <c r="O244" s="838"/>
    </row>
    <row r="245" spans="1:15" s="1" customFormat="1" ht="58.5" customHeight="1" x14ac:dyDescent="0.2">
      <c r="A245" s="831" t="s">
        <v>122</v>
      </c>
      <c r="B245" s="345" t="s">
        <v>164</v>
      </c>
      <c r="C245" s="278"/>
      <c r="D245" s="304">
        <v>1116.5999999999999</v>
      </c>
      <c r="E245" s="304">
        <v>1116.5999999999999</v>
      </c>
      <c r="F245" s="278"/>
      <c r="G245" s="278"/>
      <c r="H245" s="309"/>
      <c r="I245" s="309">
        <v>645.9</v>
      </c>
      <c r="J245" s="304">
        <v>1116.5999999999999</v>
      </c>
      <c r="K245" s="278"/>
      <c r="L245" s="304"/>
      <c r="M245" s="278"/>
      <c r="N245" s="305">
        <f t="shared" ref="N245:O253" si="54">SUM(F245+H245+J245+L245)</f>
        <v>1116.5999999999999</v>
      </c>
      <c r="O245" s="305">
        <f>SUM(G245+I245+K245+K245+M245)</f>
        <v>645.9</v>
      </c>
    </row>
    <row r="246" spans="1:15" s="1" customFormat="1" ht="64.5" customHeight="1" x14ac:dyDescent="0.2">
      <c r="A246" s="765"/>
      <c r="B246" s="346" t="s">
        <v>165</v>
      </c>
      <c r="C246" s="278"/>
      <c r="D246" s="351">
        <v>225</v>
      </c>
      <c r="E246" s="351">
        <v>225</v>
      </c>
      <c r="F246" s="352"/>
      <c r="G246" s="352"/>
      <c r="H246" s="352"/>
      <c r="I246" s="352"/>
      <c r="J246" s="352"/>
      <c r="K246" s="352"/>
      <c r="L246" s="352">
        <v>225</v>
      </c>
      <c r="M246" s="352"/>
      <c r="N246" s="353">
        <f t="shared" si="54"/>
        <v>225</v>
      </c>
      <c r="O246" s="354">
        <f>SUM(G246+I246+K246+M246)</f>
        <v>0</v>
      </c>
    </row>
    <row r="247" spans="1:15" s="362" customFormat="1" ht="64.5" customHeight="1" x14ac:dyDescent="0.2">
      <c r="A247" s="765"/>
      <c r="B247" s="346" t="s">
        <v>210</v>
      </c>
      <c r="C247" s="278"/>
      <c r="D247" s="351">
        <v>326.39999999999998</v>
      </c>
      <c r="E247" s="351">
        <v>326.39999999999998</v>
      </c>
      <c r="F247" s="352"/>
      <c r="G247" s="352"/>
      <c r="H247" s="352"/>
      <c r="I247" s="352"/>
      <c r="J247" s="352">
        <v>326.39999999999998</v>
      </c>
      <c r="K247" s="352"/>
      <c r="L247" s="352"/>
      <c r="M247" s="352"/>
      <c r="N247" s="353">
        <f t="shared" si="54"/>
        <v>326.39999999999998</v>
      </c>
      <c r="O247" s="353">
        <f t="shared" si="54"/>
        <v>0</v>
      </c>
    </row>
    <row r="248" spans="1:15" s="329" customFormat="1" ht="32.25" customHeight="1" x14ac:dyDescent="0.2">
      <c r="A248" s="765"/>
      <c r="B248" s="347" t="s">
        <v>166</v>
      </c>
      <c r="C248" s="308"/>
      <c r="D248" s="309">
        <v>225</v>
      </c>
      <c r="E248" s="309">
        <v>225</v>
      </c>
      <c r="F248" s="308"/>
      <c r="G248" s="308"/>
      <c r="H248" s="308"/>
      <c r="I248" s="308"/>
      <c r="J248" s="309">
        <v>225</v>
      </c>
      <c r="K248" s="309"/>
      <c r="L248" s="309"/>
      <c r="M248" s="308"/>
      <c r="N248" s="306">
        <f t="shared" si="54"/>
        <v>225</v>
      </c>
      <c r="O248" s="305">
        <f>SUM(G248+I248+K248+M248)</f>
        <v>0</v>
      </c>
    </row>
    <row r="249" spans="1:15" s="329" customFormat="1" ht="70.5" customHeight="1" x14ac:dyDescent="0.2">
      <c r="A249" s="765"/>
      <c r="B249" s="346" t="s">
        <v>167</v>
      </c>
      <c r="C249" s="308"/>
      <c r="D249" s="309">
        <v>240</v>
      </c>
      <c r="E249" s="309">
        <v>240</v>
      </c>
      <c r="F249" s="308"/>
      <c r="G249" s="308"/>
      <c r="H249" s="308"/>
      <c r="I249" s="308"/>
      <c r="J249" s="308"/>
      <c r="K249" s="308"/>
      <c r="L249" s="309">
        <v>240</v>
      </c>
      <c r="M249" s="308"/>
      <c r="N249" s="306">
        <f t="shared" si="54"/>
        <v>240</v>
      </c>
      <c r="O249" s="456">
        <v>0</v>
      </c>
    </row>
    <row r="250" spans="1:15" s="329" customFormat="1" ht="87" customHeight="1" x14ac:dyDescent="0.2">
      <c r="A250" s="765"/>
      <c r="B250" s="346" t="s">
        <v>168</v>
      </c>
      <c r="C250" s="308"/>
      <c r="D250" s="309">
        <v>46</v>
      </c>
      <c r="E250" s="309">
        <v>46</v>
      </c>
      <c r="F250" s="308"/>
      <c r="G250" s="308"/>
      <c r="H250" s="308"/>
      <c r="I250" s="457">
        <v>43.6</v>
      </c>
      <c r="J250" s="309">
        <v>46</v>
      </c>
      <c r="K250" s="309"/>
      <c r="L250" s="309"/>
      <c r="M250" s="308"/>
      <c r="N250" s="306">
        <f t="shared" si="54"/>
        <v>46</v>
      </c>
      <c r="O250" s="305">
        <f>SUM(G250+I250+K250+M250)</f>
        <v>43.6</v>
      </c>
    </row>
    <row r="251" spans="1:15" s="329" customFormat="1" ht="75" customHeight="1" thickBot="1" x14ac:dyDescent="0.25">
      <c r="A251" s="765"/>
      <c r="B251" s="349" t="s">
        <v>169</v>
      </c>
      <c r="C251" s="308"/>
      <c r="D251" s="309">
        <v>129.1</v>
      </c>
      <c r="E251" s="309">
        <v>129.1</v>
      </c>
      <c r="F251" s="309">
        <v>129.1</v>
      </c>
      <c r="G251" s="457"/>
      <c r="H251" s="309"/>
      <c r="I251" s="457">
        <v>32.299999999999997</v>
      </c>
      <c r="J251" s="308"/>
      <c r="K251" s="308"/>
      <c r="L251" s="309"/>
      <c r="M251" s="308"/>
      <c r="N251" s="306">
        <f t="shared" si="54"/>
        <v>129.1</v>
      </c>
      <c r="O251" s="306">
        <f>SUM(G251+I251+K251+M251)</f>
        <v>32.299999999999997</v>
      </c>
    </row>
    <row r="252" spans="1:15" s="362" customFormat="1" ht="51.75" customHeight="1" x14ac:dyDescent="0.2">
      <c r="A252" s="765"/>
      <c r="B252" s="518" t="s">
        <v>170</v>
      </c>
      <c r="C252" s="457"/>
      <c r="D252" s="309">
        <v>64</v>
      </c>
      <c r="E252" s="309">
        <v>64</v>
      </c>
      <c r="F252" s="309">
        <v>64</v>
      </c>
      <c r="G252" s="309"/>
      <c r="H252" s="309"/>
      <c r="I252" s="309">
        <v>32</v>
      </c>
      <c r="J252" s="309"/>
      <c r="K252" s="309"/>
      <c r="L252" s="309"/>
      <c r="M252" s="519"/>
      <c r="N252" s="306">
        <f t="shared" si="54"/>
        <v>64</v>
      </c>
      <c r="O252" s="306">
        <f t="shared" si="54"/>
        <v>32</v>
      </c>
    </row>
    <row r="253" spans="1:15" s="362" customFormat="1" ht="65.25" customHeight="1" x14ac:dyDescent="0.2">
      <c r="A253" s="765"/>
      <c r="B253" s="587" t="s">
        <v>211</v>
      </c>
      <c r="C253" s="457"/>
      <c r="D253" s="309">
        <v>598</v>
      </c>
      <c r="E253" s="309">
        <v>598</v>
      </c>
      <c r="F253" s="309"/>
      <c r="G253" s="309"/>
      <c r="H253" s="309">
        <v>598</v>
      </c>
      <c r="I253" s="309">
        <v>598</v>
      </c>
      <c r="J253" s="309"/>
      <c r="K253" s="309"/>
      <c r="L253" s="309"/>
      <c r="M253" s="519"/>
      <c r="N253" s="306">
        <f t="shared" si="54"/>
        <v>598</v>
      </c>
      <c r="O253" s="306">
        <f t="shared" si="54"/>
        <v>598</v>
      </c>
    </row>
    <row r="254" spans="1:15" ht="46.5" customHeight="1" x14ac:dyDescent="0.2">
      <c r="A254" s="765"/>
      <c r="B254" s="348" t="s">
        <v>171</v>
      </c>
      <c r="C254" s="195"/>
      <c r="D254" s="281">
        <v>30</v>
      </c>
      <c r="E254" s="281">
        <v>30</v>
      </c>
      <c r="F254" s="281">
        <v>30</v>
      </c>
      <c r="G254" s="281"/>
      <c r="H254" s="281"/>
      <c r="I254" s="281">
        <v>7.5</v>
      </c>
      <c r="J254" s="281"/>
      <c r="K254" s="281"/>
      <c r="L254" s="281"/>
      <c r="M254" s="194"/>
      <c r="N254" s="307">
        <f t="shared" ref="N254:O261" si="55">F254+H254+J254+L254</f>
        <v>30</v>
      </c>
      <c r="O254" s="282">
        <f>SUM(G254+I254+K254+M254)</f>
        <v>7.5</v>
      </c>
    </row>
    <row r="255" spans="1:15" ht="39.75" customHeight="1" x14ac:dyDescent="0.2">
      <c r="A255" s="765"/>
      <c r="B255" s="348" t="s">
        <v>172</v>
      </c>
      <c r="C255" s="280"/>
      <c r="D255" s="281">
        <v>10</v>
      </c>
      <c r="E255" s="281">
        <v>10</v>
      </c>
      <c r="F255" s="281"/>
      <c r="G255" s="281"/>
      <c r="H255" s="281">
        <v>10</v>
      </c>
      <c r="I255" s="281"/>
      <c r="J255" s="281"/>
      <c r="K255" s="281"/>
      <c r="L255" s="281"/>
      <c r="M255" s="194"/>
      <c r="N255" s="307">
        <f t="shared" si="55"/>
        <v>10</v>
      </c>
      <c r="O255" s="282">
        <v>0</v>
      </c>
    </row>
    <row r="256" spans="1:15" ht="51.75" customHeight="1" x14ac:dyDescent="0.2">
      <c r="A256" s="765"/>
      <c r="B256" s="346" t="s">
        <v>173</v>
      </c>
      <c r="C256" s="280"/>
      <c r="D256" s="281">
        <v>96</v>
      </c>
      <c r="E256" s="281">
        <v>96</v>
      </c>
      <c r="F256" s="281">
        <v>96</v>
      </c>
      <c r="G256" s="281">
        <v>14</v>
      </c>
      <c r="H256" s="281"/>
      <c r="I256" s="281">
        <v>35</v>
      </c>
      <c r="J256" s="281"/>
      <c r="K256" s="281"/>
      <c r="L256" s="281"/>
      <c r="M256" s="194"/>
      <c r="N256" s="307">
        <f t="shared" si="55"/>
        <v>96</v>
      </c>
      <c r="O256" s="282">
        <f>SUM(G256+I256+K256+M256)</f>
        <v>49</v>
      </c>
    </row>
    <row r="257" spans="1:15" s="386" customFormat="1" ht="51.75" customHeight="1" thickBot="1" x14ac:dyDescent="0.25">
      <c r="A257" s="765"/>
      <c r="B257" s="349" t="s">
        <v>174</v>
      </c>
      <c r="C257" s="286"/>
      <c r="D257" s="283">
        <v>50</v>
      </c>
      <c r="E257" s="283">
        <v>50</v>
      </c>
      <c r="F257" s="283">
        <v>50</v>
      </c>
      <c r="G257" s="283">
        <v>30.8</v>
      </c>
      <c r="H257" s="283"/>
      <c r="I257" s="283">
        <v>30.8</v>
      </c>
      <c r="J257" s="283"/>
      <c r="K257" s="283"/>
      <c r="L257" s="284"/>
      <c r="M257" s="285"/>
      <c r="N257" s="307">
        <f t="shared" si="55"/>
        <v>50</v>
      </c>
      <c r="O257" s="282">
        <f>SUM(G257+I257+K257+M257)</f>
        <v>61.6</v>
      </c>
    </row>
    <row r="258" spans="1:15" s="386" customFormat="1" ht="51.75" customHeight="1" thickBot="1" x14ac:dyDescent="0.25">
      <c r="A258" s="765"/>
      <c r="B258" s="195" t="s">
        <v>175</v>
      </c>
      <c r="C258" s="286"/>
      <c r="D258" s="283">
        <v>50</v>
      </c>
      <c r="E258" s="283">
        <v>50</v>
      </c>
      <c r="F258" s="283"/>
      <c r="G258" s="283"/>
      <c r="H258" s="283">
        <v>50</v>
      </c>
      <c r="I258" s="283"/>
      <c r="J258" s="283"/>
      <c r="K258" s="283"/>
      <c r="L258" s="284"/>
      <c r="M258" s="285"/>
      <c r="N258" s="307">
        <f t="shared" si="55"/>
        <v>50</v>
      </c>
      <c r="O258" s="282">
        <f>SUM(G258+I258+K258+M258)</f>
        <v>0</v>
      </c>
    </row>
    <row r="259" spans="1:15" s="386" customFormat="1" ht="180.75" customHeight="1" thickBot="1" x14ac:dyDescent="0.25">
      <c r="A259" s="765"/>
      <c r="B259" s="588" t="s">
        <v>212</v>
      </c>
      <c r="C259" s="286"/>
      <c r="D259" s="283">
        <v>974.8</v>
      </c>
      <c r="E259" s="283">
        <v>974.8</v>
      </c>
      <c r="F259" s="283"/>
      <c r="G259" s="283"/>
      <c r="H259" s="283"/>
      <c r="I259" s="283"/>
      <c r="J259" s="283"/>
      <c r="K259" s="283"/>
      <c r="L259" s="283">
        <v>974.8</v>
      </c>
      <c r="M259" s="285"/>
      <c r="N259" s="307">
        <f t="shared" si="55"/>
        <v>974.8</v>
      </c>
      <c r="O259" s="307">
        <f t="shared" si="55"/>
        <v>0</v>
      </c>
    </row>
    <row r="260" spans="1:15" s="386" customFormat="1" ht="89.25" customHeight="1" thickBot="1" x14ac:dyDescent="0.25">
      <c r="A260" s="765"/>
      <c r="B260" s="349" t="s">
        <v>176</v>
      </c>
      <c r="C260" s="286"/>
      <c r="D260" s="283">
        <v>12228.7</v>
      </c>
      <c r="E260" s="283">
        <v>12228.7</v>
      </c>
      <c r="F260" s="283">
        <v>3057.2</v>
      </c>
      <c r="G260" s="283">
        <v>2607.5</v>
      </c>
      <c r="H260" s="283">
        <v>3057.2</v>
      </c>
      <c r="I260" s="283">
        <v>2607.5</v>
      </c>
      <c r="J260" s="283">
        <v>3057.1</v>
      </c>
      <c r="K260" s="283"/>
      <c r="L260" s="284">
        <v>3057.2</v>
      </c>
      <c r="M260" s="285"/>
      <c r="N260" s="307">
        <f t="shared" si="55"/>
        <v>12228.7</v>
      </c>
      <c r="O260" s="282">
        <f>SUM(G260+I260+K260+M260)</f>
        <v>5215</v>
      </c>
    </row>
    <row r="261" spans="1:15" s="386" customFormat="1" ht="51.75" customHeight="1" thickBot="1" x14ac:dyDescent="0.25">
      <c r="A261" s="765"/>
      <c r="B261" s="349" t="s">
        <v>47</v>
      </c>
      <c r="C261" s="286"/>
      <c r="D261" s="283">
        <v>9647.7000000000007</v>
      </c>
      <c r="E261" s="283">
        <v>9647.7000000000007</v>
      </c>
      <c r="F261" s="283">
        <v>2411.9</v>
      </c>
      <c r="G261" s="283">
        <v>1996.6</v>
      </c>
      <c r="H261" s="283">
        <v>2411.9</v>
      </c>
      <c r="I261" s="283">
        <v>2999.8</v>
      </c>
      <c r="J261" s="283">
        <v>2411.9</v>
      </c>
      <c r="K261" s="283"/>
      <c r="L261" s="284">
        <v>2412</v>
      </c>
      <c r="M261" s="285"/>
      <c r="N261" s="307">
        <f t="shared" si="55"/>
        <v>9647.7000000000007</v>
      </c>
      <c r="O261" s="282">
        <f>SUM(G261+I261+K261+M261)</f>
        <v>4996.3999999999996</v>
      </c>
    </row>
    <row r="262" spans="1:15" ht="39.75" customHeight="1" x14ac:dyDescent="0.2">
      <c r="A262" s="350" t="s">
        <v>12</v>
      </c>
      <c r="B262" s="28"/>
      <c r="C262" s="239"/>
      <c r="D262" s="22">
        <f t="shared" ref="D262:O262" si="56">SUM(D245+D246+D247+D248+D249+D250+D251+D252+D253+D254+D255+D256+D257+D258+D259+D260+D261)</f>
        <v>26057.3</v>
      </c>
      <c r="E262" s="22">
        <f t="shared" si="56"/>
        <v>26057.3</v>
      </c>
      <c r="F262" s="22">
        <f t="shared" si="56"/>
        <v>5838.2</v>
      </c>
      <c r="G262" s="22">
        <f t="shared" si="56"/>
        <v>4648.8999999999996</v>
      </c>
      <c r="H262" s="22">
        <f t="shared" si="56"/>
        <v>6127.1</v>
      </c>
      <c r="I262" s="22">
        <f t="shared" si="56"/>
        <v>7032.4</v>
      </c>
      <c r="J262" s="22">
        <f t="shared" si="56"/>
        <v>7183</v>
      </c>
      <c r="K262" s="22">
        <f t="shared" si="56"/>
        <v>0</v>
      </c>
      <c r="L262" s="22">
        <f t="shared" si="56"/>
        <v>6909</v>
      </c>
      <c r="M262" s="22">
        <f t="shared" si="56"/>
        <v>0</v>
      </c>
      <c r="N262" s="22">
        <f t="shared" si="56"/>
        <v>26057.3</v>
      </c>
      <c r="O262" s="22">
        <f t="shared" si="56"/>
        <v>11681.3</v>
      </c>
    </row>
    <row r="263" spans="1:15" ht="27" customHeight="1" x14ac:dyDescent="0.2">
      <c r="A263" s="83"/>
      <c r="B263" s="17" t="s">
        <v>52</v>
      </c>
      <c r="C263" s="17"/>
      <c r="D263" s="22"/>
      <c r="E263" s="22"/>
      <c r="F263" s="22"/>
      <c r="G263" s="22"/>
      <c r="H263" s="22"/>
      <c r="I263" s="22"/>
      <c r="J263" s="22"/>
      <c r="K263" s="22"/>
      <c r="L263" s="78"/>
      <c r="M263" s="79"/>
      <c r="N263" s="520"/>
      <c r="O263" s="521"/>
    </row>
    <row r="264" spans="1:15" ht="38.25" customHeight="1" x14ac:dyDescent="0.2">
      <c r="A264" s="83"/>
      <c r="B264" s="17" t="s">
        <v>53</v>
      </c>
      <c r="C264" s="17"/>
      <c r="D264" s="22">
        <f t="shared" ref="D264:O264" si="57">SUM(D256+D250+D261+D260+D258+D257+D255+D254+D252+D249+D248+D246+D245+D251+D259+D253+D247)</f>
        <v>26057.3</v>
      </c>
      <c r="E264" s="22">
        <f t="shared" si="57"/>
        <v>26057.3</v>
      </c>
      <c r="F264" s="22">
        <f t="shared" si="57"/>
        <v>5838.2000000000007</v>
      </c>
      <c r="G264" s="22">
        <f t="shared" si="57"/>
        <v>4648.9000000000005</v>
      </c>
      <c r="H264" s="22">
        <f t="shared" si="57"/>
        <v>6127.1</v>
      </c>
      <c r="I264" s="22">
        <f t="shared" si="57"/>
        <v>7032.4</v>
      </c>
      <c r="J264" s="22">
        <f t="shared" si="57"/>
        <v>7183</v>
      </c>
      <c r="K264" s="22">
        <f t="shared" si="57"/>
        <v>0</v>
      </c>
      <c r="L264" s="22">
        <f t="shared" si="57"/>
        <v>6909</v>
      </c>
      <c r="M264" s="22">
        <f t="shared" si="57"/>
        <v>0</v>
      </c>
      <c r="N264" s="22">
        <f t="shared" si="57"/>
        <v>26057.3</v>
      </c>
      <c r="O264" s="22">
        <f t="shared" si="57"/>
        <v>11681.3</v>
      </c>
    </row>
    <row r="265" spans="1:15" ht="30.75" customHeight="1" thickBot="1" x14ac:dyDescent="0.25">
      <c r="A265" s="84"/>
      <c r="B265" s="29" t="s">
        <v>54</v>
      </c>
      <c r="C265" s="29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208"/>
    </row>
    <row r="266" spans="1:15" ht="50.25" customHeight="1" x14ac:dyDescent="0.2">
      <c r="A266" s="846" t="s">
        <v>29</v>
      </c>
      <c r="B266" s="141" t="s">
        <v>75</v>
      </c>
      <c r="C266" s="141"/>
      <c r="D266" s="160">
        <v>232.8</v>
      </c>
      <c r="E266" s="188">
        <v>232.8</v>
      </c>
      <c r="F266" s="160">
        <v>8.4</v>
      </c>
      <c r="G266" s="188">
        <v>24.7</v>
      </c>
      <c r="H266" s="188">
        <v>74.8</v>
      </c>
      <c r="I266" s="188">
        <v>74.7</v>
      </c>
      <c r="J266" s="188">
        <v>74.8</v>
      </c>
      <c r="K266" s="188"/>
      <c r="L266" s="188">
        <v>74.8</v>
      </c>
      <c r="M266" s="161"/>
      <c r="N266" s="158">
        <f>SUM(F266+H266+J266+L266)</f>
        <v>232.8</v>
      </c>
      <c r="O266" s="189">
        <f>SUM(G266+I266+K266+M266)</f>
        <v>99.4</v>
      </c>
    </row>
    <row r="267" spans="1:15" ht="21" customHeight="1" x14ac:dyDescent="0.2">
      <c r="A267" s="776"/>
      <c r="B267" s="141" t="s">
        <v>52</v>
      </c>
      <c r="C267" s="141"/>
      <c r="D267" s="160"/>
      <c r="E267" s="188"/>
      <c r="F267" s="160"/>
      <c r="G267" s="160"/>
      <c r="H267" s="188"/>
      <c r="I267" s="188"/>
      <c r="J267" s="188"/>
      <c r="K267" s="160"/>
      <c r="L267" s="188"/>
      <c r="M267" s="161"/>
      <c r="N267" s="159"/>
      <c r="O267" s="189"/>
    </row>
    <row r="268" spans="1:15" ht="30" customHeight="1" x14ac:dyDescent="0.2">
      <c r="A268" s="776"/>
      <c r="B268" s="141" t="s">
        <v>53</v>
      </c>
      <c r="C268" s="141"/>
      <c r="D268" s="188">
        <v>232.8</v>
      </c>
      <c r="E268" s="188">
        <v>232.8</v>
      </c>
      <c r="F268" s="188">
        <v>8.4</v>
      </c>
      <c r="G268" s="188">
        <v>24.7</v>
      </c>
      <c r="H268" s="188">
        <v>74.8</v>
      </c>
      <c r="I268" s="188">
        <v>74.7</v>
      </c>
      <c r="J268" s="188">
        <v>74.8</v>
      </c>
      <c r="K268" s="188"/>
      <c r="L268" s="188">
        <v>74.8</v>
      </c>
      <c r="M268" s="189"/>
      <c r="N268" s="158">
        <f>SUM(F268+H268+J268+L268)</f>
        <v>232.8</v>
      </c>
      <c r="O268" s="189">
        <f>SUM(G268+I268+K268+M268)</f>
        <v>99.4</v>
      </c>
    </row>
    <row r="269" spans="1:15" ht="40.5" customHeight="1" x14ac:dyDescent="0.2">
      <c r="A269" s="777"/>
      <c r="B269" s="141" t="s">
        <v>54</v>
      </c>
      <c r="C269" s="14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1"/>
      <c r="N269" s="159"/>
      <c r="O269" s="189"/>
    </row>
    <row r="270" spans="1:15" ht="42.75" customHeight="1" x14ac:dyDescent="0.2">
      <c r="A270" s="20" t="s">
        <v>12</v>
      </c>
      <c r="B270" s="17"/>
      <c r="C270" s="17"/>
      <c r="D270" s="99">
        <f t="shared" ref="D270:O270" si="58">SUM(D266)</f>
        <v>232.8</v>
      </c>
      <c r="E270" s="99">
        <f t="shared" si="58"/>
        <v>232.8</v>
      </c>
      <c r="F270" s="99">
        <f t="shared" si="58"/>
        <v>8.4</v>
      </c>
      <c r="G270" s="99">
        <f t="shared" si="58"/>
        <v>24.7</v>
      </c>
      <c r="H270" s="99">
        <f t="shared" si="58"/>
        <v>74.8</v>
      </c>
      <c r="I270" s="99">
        <f t="shared" si="58"/>
        <v>74.7</v>
      </c>
      <c r="J270" s="99">
        <f t="shared" si="58"/>
        <v>74.8</v>
      </c>
      <c r="K270" s="99">
        <f t="shared" si="58"/>
        <v>0</v>
      </c>
      <c r="L270" s="99">
        <f t="shared" si="58"/>
        <v>74.8</v>
      </c>
      <c r="M270" s="99">
        <f t="shared" si="58"/>
        <v>0</v>
      </c>
      <c r="N270" s="99">
        <f t="shared" si="58"/>
        <v>232.8</v>
      </c>
      <c r="O270" s="209">
        <f t="shared" si="58"/>
        <v>99.4</v>
      </c>
    </row>
    <row r="271" spans="1:15" ht="15.75" x14ac:dyDescent="0.2">
      <c r="A271" s="18"/>
      <c r="B271" s="17" t="s">
        <v>52</v>
      </c>
      <c r="C271" s="17"/>
      <c r="D271" s="96"/>
      <c r="E271" s="96"/>
      <c r="F271" s="97"/>
      <c r="G271" s="97"/>
      <c r="H271" s="97"/>
      <c r="I271" s="97"/>
      <c r="J271" s="97"/>
      <c r="K271" s="97"/>
      <c r="L271" s="98"/>
      <c r="M271" s="79"/>
      <c r="N271" s="39"/>
      <c r="O271" s="111"/>
    </row>
    <row r="272" spans="1:15" ht="15.75" x14ac:dyDescent="0.2">
      <c r="A272" s="18"/>
      <c r="B272" s="17" t="s">
        <v>53</v>
      </c>
      <c r="C272" s="17"/>
      <c r="D272" s="99">
        <f t="shared" ref="D272:O272" si="59">SUM(D268)</f>
        <v>232.8</v>
      </c>
      <c r="E272" s="99">
        <f t="shared" si="59"/>
        <v>232.8</v>
      </c>
      <c r="F272" s="99">
        <f t="shared" si="59"/>
        <v>8.4</v>
      </c>
      <c r="G272" s="99">
        <f t="shared" si="59"/>
        <v>24.7</v>
      </c>
      <c r="H272" s="99">
        <f t="shared" si="59"/>
        <v>74.8</v>
      </c>
      <c r="I272" s="99">
        <f t="shared" si="59"/>
        <v>74.7</v>
      </c>
      <c r="J272" s="99">
        <f t="shared" si="59"/>
        <v>74.8</v>
      </c>
      <c r="K272" s="99">
        <f t="shared" si="59"/>
        <v>0</v>
      </c>
      <c r="L272" s="99">
        <f t="shared" si="59"/>
        <v>74.8</v>
      </c>
      <c r="M272" s="99">
        <f t="shared" si="59"/>
        <v>0</v>
      </c>
      <c r="N272" s="99">
        <f t="shared" si="59"/>
        <v>232.8</v>
      </c>
      <c r="O272" s="209">
        <f t="shared" si="59"/>
        <v>99.4</v>
      </c>
    </row>
    <row r="273" spans="1:15" ht="15.75" customHeight="1" thickBot="1" x14ac:dyDescent="0.25">
      <c r="A273" s="19"/>
      <c r="B273" s="21" t="s">
        <v>55</v>
      </c>
      <c r="C273" s="21"/>
      <c r="D273" s="135">
        <v>0</v>
      </c>
      <c r="E273" s="135">
        <v>0</v>
      </c>
      <c r="F273" s="97" t="s">
        <v>51</v>
      </c>
      <c r="G273" s="97" t="s">
        <v>51</v>
      </c>
      <c r="H273" s="97" t="s">
        <v>51</v>
      </c>
      <c r="I273" s="97">
        <v>0</v>
      </c>
      <c r="J273" s="97" t="s">
        <v>51</v>
      </c>
      <c r="K273" s="97">
        <v>0</v>
      </c>
      <c r="L273" s="98" t="s">
        <v>51</v>
      </c>
      <c r="M273" s="79">
        <v>0</v>
      </c>
      <c r="N273" s="112"/>
      <c r="O273" s="210"/>
    </row>
    <row r="274" spans="1:15" ht="42" customHeight="1" thickBot="1" x14ac:dyDescent="0.25">
      <c r="A274" s="763" t="s">
        <v>30</v>
      </c>
      <c r="B274" s="155" t="s">
        <v>69</v>
      </c>
      <c r="C274" s="240"/>
      <c r="D274" s="522">
        <v>1129.2</v>
      </c>
      <c r="E274" s="522">
        <v>1129.2</v>
      </c>
      <c r="F274" s="522">
        <v>282.3</v>
      </c>
      <c r="G274" s="522">
        <v>7.6</v>
      </c>
      <c r="H274" s="522">
        <v>282.3</v>
      </c>
      <c r="I274" s="522">
        <v>544.20000000000005</v>
      </c>
      <c r="J274" s="522">
        <v>282.3</v>
      </c>
      <c r="K274" s="522"/>
      <c r="L274" s="522">
        <v>282.3</v>
      </c>
      <c r="M274" s="522"/>
      <c r="N274" s="123">
        <f>SUM(F274+H274+J274+L274)</f>
        <v>1129.2</v>
      </c>
      <c r="O274" s="211">
        <f>SUM(G274+I274+K274+M274)</f>
        <v>551.80000000000007</v>
      </c>
    </row>
    <row r="275" spans="1:15" s="1" customFormat="1" ht="32.25" customHeight="1" thickBot="1" x14ac:dyDescent="0.3">
      <c r="A275" s="759"/>
      <c r="B275" s="156" t="s">
        <v>52</v>
      </c>
      <c r="C275" s="240"/>
      <c r="D275" s="522"/>
      <c r="E275" s="522"/>
      <c r="F275" s="200"/>
      <c r="G275" s="200"/>
      <c r="H275" s="200"/>
      <c r="I275" s="200"/>
      <c r="J275" s="200"/>
      <c r="K275" s="200"/>
      <c r="L275" s="200"/>
      <c r="M275" s="200"/>
      <c r="N275" s="200"/>
      <c r="O275" s="523"/>
    </row>
    <row r="276" spans="1:15" ht="32.25" customHeight="1" thickBot="1" x14ac:dyDescent="0.25">
      <c r="A276" s="759"/>
      <c r="B276" s="156" t="s">
        <v>53</v>
      </c>
      <c r="C276" s="240"/>
      <c r="D276" s="522">
        <v>1129.2</v>
      </c>
      <c r="E276" s="522">
        <v>1129.2</v>
      </c>
      <c r="F276" s="522">
        <v>282.3</v>
      </c>
      <c r="G276" s="522">
        <v>7.6</v>
      </c>
      <c r="H276" s="522">
        <v>282.3</v>
      </c>
      <c r="I276" s="522">
        <v>544.20000000000005</v>
      </c>
      <c r="J276" s="522">
        <v>282.3</v>
      </c>
      <c r="K276" s="522"/>
      <c r="L276" s="522">
        <v>282.3</v>
      </c>
      <c r="M276" s="522"/>
      <c r="N276" s="123">
        <f>SUM(F276+H276+J276+L276)</f>
        <v>1129.2</v>
      </c>
      <c r="O276" s="211">
        <f>SUM(G276+I276+K276+M276)</f>
        <v>551.80000000000007</v>
      </c>
    </row>
    <row r="277" spans="1:15" ht="39.75" customHeight="1" thickBot="1" x14ac:dyDescent="0.3">
      <c r="A277" s="759"/>
      <c r="B277" s="156" t="s">
        <v>54</v>
      </c>
      <c r="C277" s="240"/>
      <c r="D277" s="522"/>
      <c r="E277" s="522"/>
      <c r="F277" s="200"/>
      <c r="G277" s="200"/>
      <c r="H277" s="200"/>
      <c r="I277" s="200"/>
      <c r="J277" s="200"/>
      <c r="K277" s="200"/>
      <c r="L277" s="200"/>
      <c r="M277" s="200"/>
      <c r="N277" s="200"/>
      <c r="O277" s="523"/>
    </row>
    <row r="278" spans="1:15" ht="75.75" thickBot="1" x14ac:dyDescent="0.25">
      <c r="A278" s="759"/>
      <c r="B278" s="156" t="s">
        <v>70</v>
      </c>
      <c r="C278" s="240"/>
      <c r="D278" s="522">
        <v>4495.8</v>
      </c>
      <c r="E278" s="522">
        <v>4495.8</v>
      </c>
      <c r="F278" s="522">
        <v>1123.9000000000001</v>
      </c>
      <c r="G278" s="522">
        <v>997.9</v>
      </c>
      <c r="H278" s="522">
        <v>1123.9000000000001</v>
      </c>
      <c r="I278" s="522">
        <v>1166</v>
      </c>
      <c r="J278" s="522">
        <v>1124</v>
      </c>
      <c r="K278" s="522"/>
      <c r="L278" s="522">
        <v>1124</v>
      </c>
      <c r="M278" s="522"/>
      <c r="N278" s="123">
        <f>SUM(F278+H278+J278+L278)</f>
        <v>4495.8</v>
      </c>
      <c r="O278" s="211">
        <f>SUM(G278+I278+K278+M278)</f>
        <v>2163.9</v>
      </c>
    </row>
    <row r="279" spans="1:15" ht="15.75" thickBot="1" x14ac:dyDescent="0.3">
      <c r="A279" s="759"/>
      <c r="B279" s="156" t="s">
        <v>52</v>
      </c>
      <c r="C279" s="240"/>
      <c r="D279" s="522"/>
      <c r="E279" s="522"/>
      <c r="F279" s="200"/>
      <c r="G279" s="200"/>
      <c r="H279" s="200"/>
      <c r="I279" s="200"/>
      <c r="J279" s="200"/>
      <c r="K279" s="200"/>
      <c r="L279" s="200"/>
      <c r="M279" s="200"/>
      <c r="N279" s="200"/>
      <c r="O279" s="523"/>
    </row>
    <row r="280" spans="1:15" ht="28.5" customHeight="1" thickBot="1" x14ac:dyDescent="0.25">
      <c r="A280" s="759"/>
      <c r="B280" s="156" t="s">
        <v>53</v>
      </c>
      <c r="C280" s="240"/>
      <c r="D280" s="522">
        <v>4495.8</v>
      </c>
      <c r="E280" s="522">
        <v>4495.8</v>
      </c>
      <c r="F280" s="522">
        <v>1123.9000000000001</v>
      </c>
      <c r="G280" s="522">
        <v>997.9</v>
      </c>
      <c r="H280" s="522">
        <v>1123.9000000000001</v>
      </c>
      <c r="I280" s="522">
        <v>1166</v>
      </c>
      <c r="J280" s="522">
        <v>1124</v>
      </c>
      <c r="K280" s="522"/>
      <c r="L280" s="522">
        <v>1124</v>
      </c>
      <c r="M280" s="522"/>
      <c r="N280" s="123">
        <f>SUM(F280+H280+J280+L280)</f>
        <v>4495.8</v>
      </c>
      <c r="O280" s="211">
        <f>SUM(G280+I280+K280+M280)</f>
        <v>2163.9</v>
      </c>
    </row>
    <row r="281" spans="1:15" ht="32.25" customHeight="1" thickBot="1" x14ac:dyDescent="0.3">
      <c r="A281" s="759"/>
      <c r="B281" s="156" t="s">
        <v>54</v>
      </c>
      <c r="C281" s="240"/>
      <c r="D281" s="522"/>
      <c r="E281" s="522"/>
      <c r="F281" s="200"/>
      <c r="G281" s="200"/>
      <c r="H281" s="200"/>
      <c r="I281" s="200"/>
      <c r="J281" s="200"/>
      <c r="K281" s="200"/>
      <c r="L281" s="200"/>
      <c r="M281" s="200"/>
      <c r="N281" s="200"/>
      <c r="O281" s="523"/>
    </row>
    <row r="282" spans="1:15" ht="33.75" customHeight="1" x14ac:dyDescent="0.2">
      <c r="A282" s="5" t="s">
        <v>12</v>
      </c>
      <c r="B282" s="17"/>
      <c r="C282" s="17"/>
      <c r="D282" s="511">
        <f t="shared" ref="D282:M282" si="60">SUM(D278+D274)</f>
        <v>5625</v>
      </c>
      <c r="E282" s="511">
        <f t="shared" si="60"/>
        <v>5625</v>
      </c>
      <c r="F282" s="511">
        <f t="shared" si="60"/>
        <v>1406.2</v>
      </c>
      <c r="G282" s="511">
        <f t="shared" si="60"/>
        <v>1005.5</v>
      </c>
      <c r="H282" s="511">
        <f t="shared" si="60"/>
        <v>1406.2</v>
      </c>
      <c r="I282" s="511">
        <f t="shared" si="60"/>
        <v>1710.2</v>
      </c>
      <c r="J282" s="511">
        <f t="shared" si="60"/>
        <v>1406.3</v>
      </c>
      <c r="K282" s="511">
        <f t="shared" si="60"/>
        <v>0</v>
      </c>
      <c r="L282" s="511">
        <f t="shared" si="60"/>
        <v>1406.3</v>
      </c>
      <c r="M282" s="511">
        <f t="shared" si="60"/>
        <v>0</v>
      </c>
      <c r="N282" s="511">
        <f>SUM(F282+H282+J282+L282)</f>
        <v>5625</v>
      </c>
      <c r="O282" s="217">
        <f>SUM(O278+O274)</f>
        <v>2715.7000000000003</v>
      </c>
    </row>
    <row r="283" spans="1:15" ht="30" customHeight="1" x14ac:dyDescent="0.25">
      <c r="A283" s="735"/>
      <c r="B283" s="17" t="s">
        <v>52</v>
      </c>
      <c r="C283" s="17"/>
      <c r="D283" s="524"/>
      <c r="E283" s="524"/>
      <c r="F283" s="525"/>
      <c r="G283" s="525"/>
      <c r="H283" s="525"/>
      <c r="I283" s="525"/>
      <c r="J283" s="525"/>
      <c r="K283" s="525"/>
      <c r="L283" s="525"/>
      <c r="M283" s="525"/>
      <c r="N283" s="525"/>
      <c r="O283" s="526"/>
    </row>
    <row r="284" spans="1:15" ht="32.25" customHeight="1" x14ac:dyDescent="0.2">
      <c r="A284" s="731"/>
      <c r="B284" s="17" t="s">
        <v>53</v>
      </c>
      <c r="C284" s="17"/>
      <c r="D284" s="96">
        <f t="shared" ref="D284:M284" si="61">SUM(D280+D276)</f>
        <v>5625</v>
      </c>
      <c r="E284" s="96">
        <f t="shared" si="61"/>
        <v>5625</v>
      </c>
      <c r="F284" s="96">
        <f t="shared" si="61"/>
        <v>1406.2</v>
      </c>
      <c r="G284" s="96">
        <f t="shared" si="61"/>
        <v>1005.5</v>
      </c>
      <c r="H284" s="96">
        <f t="shared" si="61"/>
        <v>1406.2</v>
      </c>
      <c r="I284" s="96">
        <f t="shared" si="61"/>
        <v>1710.2</v>
      </c>
      <c r="J284" s="96">
        <f t="shared" si="61"/>
        <v>1406.3</v>
      </c>
      <c r="K284" s="96">
        <f t="shared" si="61"/>
        <v>0</v>
      </c>
      <c r="L284" s="96">
        <f t="shared" si="61"/>
        <v>1406.3</v>
      </c>
      <c r="M284" s="96">
        <f t="shared" si="61"/>
        <v>0</v>
      </c>
      <c r="N284" s="124">
        <f>SUM(F284+H284+J284+L284)</f>
        <v>5625</v>
      </c>
      <c r="O284" s="217">
        <f>SUM(G284+I284+K284+M284)</f>
        <v>2715.7</v>
      </c>
    </row>
    <row r="285" spans="1:15" ht="36.75" customHeight="1" thickBot="1" x14ac:dyDescent="0.25">
      <c r="A285" s="739"/>
      <c r="B285" s="21" t="s">
        <v>55</v>
      </c>
      <c r="C285" s="2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6"/>
      <c r="O285" s="210"/>
    </row>
    <row r="286" spans="1:15" ht="134.25" customHeight="1" thickBot="1" x14ac:dyDescent="0.3">
      <c r="A286" s="764" t="s">
        <v>31</v>
      </c>
      <c r="B286" s="154" t="s">
        <v>44</v>
      </c>
      <c r="C286" s="241"/>
      <c r="D286" s="582">
        <v>20</v>
      </c>
      <c r="E286" s="582">
        <v>20</v>
      </c>
      <c r="F286" s="583">
        <v>10</v>
      </c>
      <c r="G286" s="583">
        <v>0</v>
      </c>
      <c r="H286" s="584"/>
      <c r="I286" s="584"/>
      <c r="J286" s="585">
        <v>10</v>
      </c>
      <c r="K286" s="584"/>
      <c r="L286" s="584"/>
      <c r="M286" s="583"/>
      <c r="N286" s="159">
        <f>SUM(F286+H286+J286+L286)</f>
        <v>20</v>
      </c>
      <c r="O286" s="189">
        <f>SUM(G286+I286+K286+M286)</f>
        <v>0</v>
      </c>
    </row>
    <row r="287" spans="1:15" s="1" customFormat="1" ht="21.75" customHeight="1" thickBot="1" x14ac:dyDescent="0.3">
      <c r="A287" s="845"/>
      <c r="B287" s="147" t="s">
        <v>52</v>
      </c>
      <c r="C287" s="241"/>
      <c r="D287" s="582"/>
      <c r="E287" s="582"/>
      <c r="F287" s="584"/>
      <c r="G287" s="584"/>
      <c r="H287" s="584"/>
      <c r="I287" s="584"/>
      <c r="J287" s="585"/>
      <c r="K287" s="584"/>
      <c r="L287" s="584"/>
      <c r="M287" s="583"/>
      <c r="N287" s="584"/>
      <c r="O287" s="586"/>
    </row>
    <row r="288" spans="1:15" ht="16.5" thickBot="1" x14ac:dyDescent="0.3">
      <c r="A288" s="845"/>
      <c r="B288" s="147" t="s">
        <v>53</v>
      </c>
      <c r="C288" s="241"/>
      <c r="D288" s="582">
        <v>20</v>
      </c>
      <c r="E288" s="582">
        <v>20</v>
      </c>
      <c r="F288" s="583">
        <v>10</v>
      </c>
      <c r="G288" s="583">
        <v>0</v>
      </c>
      <c r="H288" s="584"/>
      <c r="I288" s="584"/>
      <c r="J288" s="585">
        <v>10</v>
      </c>
      <c r="K288" s="584"/>
      <c r="L288" s="584"/>
      <c r="M288" s="583"/>
      <c r="N288" s="159">
        <f>SUM(F288+H288+J288+L288)</f>
        <v>20</v>
      </c>
      <c r="O288" s="189">
        <f>SUM(G288+I288+K288+M288)</f>
        <v>0</v>
      </c>
    </row>
    <row r="289" spans="1:15" ht="32.25" thickBot="1" x14ac:dyDescent="0.3">
      <c r="A289" s="845"/>
      <c r="B289" s="147" t="s">
        <v>54</v>
      </c>
      <c r="C289" s="241"/>
      <c r="D289" s="582"/>
      <c r="E289" s="582"/>
      <c r="F289" s="584"/>
      <c r="G289" s="584"/>
      <c r="H289" s="584"/>
      <c r="I289" s="584"/>
      <c r="J289" s="584"/>
      <c r="K289" s="584"/>
      <c r="L289" s="584"/>
      <c r="M289" s="584"/>
      <c r="N289" s="584"/>
      <c r="O289" s="586"/>
    </row>
    <row r="290" spans="1:15" ht="37.5" x14ac:dyDescent="0.2">
      <c r="A290" s="5" t="s">
        <v>12</v>
      </c>
      <c r="B290" s="17"/>
      <c r="C290" s="17"/>
      <c r="D290" s="62">
        <f t="shared" ref="D290:O290" si="62">SUM(D286)</f>
        <v>20</v>
      </c>
      <c r="E290" s="62">
        <f t="shared" si="62"/>
        <v>20</v>
      </c>
      <c r="F290" s="62">
        <f t="shared" si="62"/>
        <v>10</v>
      </c>
      <c r="G290" s="62">
        <f t="shared" si="62"/>
        <v>0</v>
      </c>
      <c r="H290" s="62">
        <f t="shared" si="62"/>
        <v>0</v>
      </c>
      <c r="I290" s="62">
        <f t="shared" si="62"/>
        <v>0</v>
      </c>
      <c r="J290" s="62">
        <f t="shared" si="62"/>
        <v>10</v>
      </c>
      <c r="K290" s="62">
        <f t="shared" si="62"/>
        <v>0</v>
      </c>
      <c r="L290" s="62">
        <f t="shared" si="62"/>
        <v>0</v>
      </c>
      <c r="M290" s="62">
        <f t="shared" si="62"/>
        <v>0</v>
      </c>
      <c r="N290" s="117">
        <f t="shared" si="62"/>
        <v>20</v>
      </c>
      <c r="O290" s="212">
        <f t="shared" si="62"/>
        <v>0</v>
      </c>
    </row>
    <row r="291" spans="1:15" ht="15.75" x14ac:dyDescent="0.2">
      <c r="A291" s="48"/>
      <c r="B291" s="17" t="s">
        <v>52</v>
      </c>
      <c r="C291" s="17"/>
      <c r="D291" s="62"/>
      <c r="E291" s="62"/>
      <c r="F291" s="38"/>
      <c r="G291" s="38"/>
      <c r="H291" s="38"/>
      <c r="I291" s="38"/>
      <c r="J291" s="38"/>
      <c r="K291" s="38"/>
      <c r="L291" s="38"/>
      <c r="M291" s="38"/>
      <c r="N291" s="67"/>
      <c r="O291" s="109"/>
    </row>
    <row r="292" spans="1:15" ht="15.75" x14ac:dyDescent="0.2">
      <c r="A292" s="48"/>
      <c r="B292" s="17" t="s">
        <v>53</v>
      </c>
      <c r="C292" s="17"/>
      <c r="D292" s="62">
        <f t="shared" ref="D292:M292" si="63">SUM(D288)</f>
        <v>20</v>
      </c>
      <c r="E292" s="62">
        <f t="shared" si="63"/>
        <v>20</v>
      </c>
      <c r="F292" s="62">
        <f t="shared" si="63"/>
        <v>10</v>
      </c>
      <c r="G292" s="62">
        <f t="shared" si="63"/>
        <v>0</v>
      </c>
      <c r="H292" s="62">
        <f t="shared" si="63"/>
        <v>0</v>
      </c>
      <c r="I292" s="62">
        <f t="shared" si="63"/>
        <v>0</v>
      </c>
      <c r="J292" s="62">
        <f t="shared" si="63"/>
        <v>10</v>
      </c>
      <c r="K292" s="62">
        <f t="shared" si="63"/>
        <v>0</v>
      </c>
      <c r="L292" s="62">
        <f t="shared" si="63"/>
        <v>0</v>
      </c>
      <c r="M292" s="62">
        <f t="shared" si="63"/>
        <v>0</v>
      </c>
      <c r="N292" s="122">
        <f>SUM(F292+H292+J292+L292)</f>
        <v>20</v>
      </c>
      <c r="O292" s="213">
        <f>SUM(G292+I292+K292+M292)</f>
        <v>0</v>
      </c>
    </row>
    <row r="293" spans="1:15" ht="32.25" thickBot="1" x14ac:dyDescent="0.25">
      <c r="A293" s="5"/>
      <c r="B293" s="21" t="s">
        <v>55</v>
      </c>
      <c r="C293" s="2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6"/>
      <c r="O293" s="210"/>
    </row>
    <row r="294" spans="1:15" ht="47.25" x14ac:dyDescent="0.2">
      <c r="A294" s="184" t="s">
        <v>63</v>
      </c>
      <c r="B294" s="21"/>
      <c r="C294" s="242"/>
      <c r="D294" s="185">
        <v>3128.6</v>
      </c>
      <c r="E294" s="185">
        <v>3128.6</v>
      </c>
      <c r="F294" s="185">
        <v>782.1</v>
      </c>
      <c r="G294" s="185">
        <v>653.70000000000005</v>
      </c>
      <c r="H294" s="185">
        <v>782.1</v>
      </c>
      <c r="I294" s="185">
        <v>797.9</v>
      </c>
      <c r="J294" s="185">
        <v>782.2</v>
      </c>
      <c r="K294" s="185"/>
      <c r="L294" s="185">
        <v>782.2</v>
      </c>
      <c r="M294" s="186"/>
      <c r="N294" s="187">
        <f>SUM(F294+H294+J294+L294)</f>
        <v>3128.6000000000004</v>
      </c>
      <c r="O294" s="214">
        <f>SUM(G294+I294+K294+M294)</f>
        <v>1451.6</v>
      </c>
    </row>
    <row r="295" spans="1:15" s="1" customFormat="1" ht="32.25" customHeight="1" x14ac:dyDescent="0.2">
      <c r="A295" s="23" t="s">
        <v>2</v>
      </c>
      <c r="B295" s="35"/>
      <c r="C295" s="35"/>
      <c r="D295" s="26">
        <f t="shared" ref="D295:O295" si="64">SUM(D294+D290+D282+D270+D262)</f>
        <v>35063.699999999997</v>
      </c>
      <c r="E295" s="26">
        <f t="shared" si="64"/>
        <v>35063.699999999997</v>
      </c>
      <c r="F295" s="26">
        <f t="shared" si="64"/>
        <v>8044.9</v>
      </c>
      <c r="G295" s="26">
        <f t="shared" si="64"/>
        <v>6332.7999999999993</v>
      </c>
      <c r="H295" s="26">
        <f t="shared" si="64"/>
        <v>8390.2000000000007</v>
      </c>
      <c r="I295" s="26">
        <f t="shared" si="64"/>
        <v>9615.1999999999989</v>
      </c>
      <c r="J295" s="26">
        <f t="shared" si="64"/>
        <v>9456.2999999999993</v>
      </c>
      <c r="K295" s="26">
        <f t="shared" si="64"/>
        <v>0</v>
      </c>
      <c r="L295" s="26">
        <f t="shared" si="64"/>
        <v>9172.2999999999993</v>
      </c>
      <c r="M295" s="26">
        <f t="shared" si="64"/>
        <v>0</v>
      </c>
      <c r="N295" s="357">
        <f t="shared" si="64"/>
        <v>35063.699999999997</v>
      </c>
      <c r="O295" s="355">
        <f t="shared" si="64"/>
        <v>15948</v>
      </c>
    </row>
    <row r="296" spans="1:15" s="1" customFormat="1" ht="33" customHeight="1" x14ac:dyDescent="0.2">
      <c r="A296" s="25"/>
      <c r="B296" s="35" t="s">
        <v>52</v>
      </c>
      <c r="C296" s="35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358"/>
      <c r="O296" s="215"/>
    </row>
    <row r="297" spans="1:15" s="1" customFormat="1" ht="32.25" customHeight="1" x14ac:dyDescent="0.2">
      <c r="A297" s="23"/>
      <c r="B297" s="35" t="s">
        <v>53</v>
      </c>
      <c r="C297" s="230"/>
      <c r="D297" s="24">
        <f t="shared" ref="D297:O297" si="65">SUM(D292+D284+D272+D264+D294)</f>
        <v>35063.699999999997</v>
      </c>
      <c r="E297" s="24">
        <f t="shared" si="65"/>
        <v>35063.699999999997</v>
      </c>
      <c r="F297" s="24">
        <f t="shared" si="65"/>
        <v>8044.9000000000015</v>
      </c>
      <c r="G297" s="24">
        <f t="shared" si="65"/>
        <v>6332.8</v>
      </c>
      <c r="H297" s="24">
        <f t="shared" si="65"/>
        <v>8390.2000000000007</v>
      </c>
      <c r="I297" s="24">
        <f t="shared" si="65"/>
        <v>9615.1999999999989</v>
      </c>
      <c r="J297" s="24">
        <f t="shared" si="65"/>
        <v>9456.3000000000011</v>
      </c>
      <c r="K297" s="24">
        <f t="shared" si="65"/>
        <v>0</v>
      </c>
      <c r="L297" s="24">
        <f t="shared" si="65"/>
        <v>9172.3000000000011</v>
      </c>
      <c r="M297" s="24">
        <f t="shared" si="65"/>
        <v>0</v>
      </c>
      <c r="N297" s="359">
        <f t="shared" si="65"/>
        <v>35063.699999999997</v>
      </c>
      <c r="O297" s="356">
        <f t="shared" si="65"/>
        <v>15948</v>
      </c>
    </row>
    <row r="298" spans="1:15" s="1" customFormat="1" ht="32.25" customHeight="1" x14ac:dyDescent="0.2">
      <c r="A298" s="25"/>
      <c r="B298" s="45" t="s">
        <v>55</v>
      </c>
      <c r="C298" s="45"/>
      <c r="D298" s="27">
        <f t="shared" ref="D298:O298" si="66">SUM(D293+D285+D273+D265)</f>
        <v>0</v>
      </c>
      <c r="E298" s="27">
        <f t="shared" si="66"/>
        <v>0</v>
      </c>
      <c r="F298" s="27">
        <f t="shared" si="66"/>
        <v>0</v>
      </c>
      <c r="G298" s="27">
        <f t="shared" si="66"/>
        <v>0</v>
      </c>
      <c r="H298" s="27">
        <f t="shared" si="66"/>
        <v>0</v>
      </c>
      <c r="I298" s="27">
        <f t="shared" si="66"/>
        <v>0</v>
      </c>
      <c r="J298" s="27">
        <f t="shared" si="66"/>
        <v>0</v>
      </c>
      <c r="K298" s="27">
        <f t="shared" si="66"/>
        <v>0</v>
      </c>
      <c r="L298" s="27">
        <f t="shared" si="66"/>
        <v>0</v>
      </c>
      <c r="M298" s="27">
        <f t="shared" si="66"/>
        <v>0</v>
      </c>
      <c r="N298" s="27">
        <f t="shared" si="66"/>
        <v>0</v>
      </c>
      <c r="O298" s="110">
        <f t="shared" si="66"/>
        <v>0</v>
      </c>
    </row>
    <row r="299" spans="1:15" s="1" customFormat="1" ht="32.25" customHeight="1" x14ac:dyDescent="0.25">
      <c r="A299" s="723" t="s">
        <v>32</v>
      </c>
      <c r="B299" s="723"/>
      <c r="C299" s="723"/>
      <c r="D299" s="723"/>
      <c r="E299" s="723"/>
      <c r="F299" s="723"/>
      <c r="G299" s="723"/>
      <c r="H299" s="723"/>
      <c r="I299" s="723"/>
      <c r="J299" s="723"/>
      <c r="K299" s="723"/>
      <c r="L299" s="723"/>
      <c r="M299" s="723"/>
      <c r="N299" s="724"/>
      <c r="O299" s="725"/>
    </row>
    <row r="300" spans="1:15" s="1" customFormat="1" ht="57" customHeight="1" x14ac:dyDescent="0.2">
      <c r="A300" s="745" t="s">
        <v>33</v>
      </c>
      <c r="B300" s="182" t="s">
        <v>33</v>
      </c>
      <c r="C300" s="182"/>
      <c r="D300" s="150">
        <v>1188</v>
      </c>
      <c r="E300" s="150">
        <v>1188</v>
      </c>
      <c r="F300" s="150">
        <v>220.5</v>
      </c>
      <c r="G300" s="150">
        <v>225</v>
      </c>
      <c r="H300" s="150">
        <v>322.5</v>
      </c>
      <c r="I300" s="150">
        <v>225</v>
      </c>
      <c r="J300" s="150">
        <v>212.6</v>
      </c>
      <c r="K300" s="150"/>
      <c r="L300" s="150">
        <v>432.4</v>
      </c>
      <c r="M300" s="150"/>
      <c r="N300" s="183">
        <f t="shared" ref="N300:O302" si="67">SUM(F300+H300+J300+L300)</f>
        <v>1188</v>
      </c>
      <c r="O300" s="216">
        <f t="shared" si="67"/>
        <v>450</v>
      </c>
    </row>
    <row r="301" spans="1:15" s="362" customFormat="1" ht="57" customHeight="1" x14ac:dyDescent="0.25">
      <c r="A301" s="745"/>
      <c r="B301" s="149" t="s">
        <v>71</v>
      </c>
      <c r="C301" s="149"/>
      <c r="D301" s="151">
        <v>310</v>
      </c>
      <c r="E301" s="151">
        <v>310</v>
      </c>
      <c r="F301" s="151">
        <v>10</v>
      </c>
      <c r="G301" s="151">
        <v>10</v>
      </c>
      <c r="H301" s="151">
        <v>300</v>
      </c>
      <c r="I301" s="151"/>
      <c r="J301" s="151"/>
      <c r="K301" s="152"/>
      <c r="L301" s="151"/>
      <c r="M301" s="153"/>
      <c r="N301" s="123">
        <f t="shared" si="67"/>
        <v>310</v>
      </c>
      <c r="O301" s="211">
        <f t="shared" si="67"/>
        <v>10</v>
      </c>
    </row>
    <row r="302" spans="1:15" s="329" customFormat="1" ht="61.5" customHeight="1" x14ac:dyDescent="0.25">
      <c r="A302" s="745"/>
      <c r="B302" s="149" t="s">
        <v>209</v>
      </c>
      <c r="C302" s="149"/>
      <c r="D302" s="151">
        <v>318.7</v>
      </c>
      <c r="E302" s="151">
        <v>318.7</v>
      </c>
      <c r="F302" s="151"/>
      <c r="G302" s="151"/>
      <c r="H302" s="151"/>
      <c r="I302" s="151"/>
      <c r="J302" s="151">
        <v>318.7</v>
      </c>
      <c r="K302" s="152"/>
      <c r="L302" s="151"/>
      <c r="M302" s="153"/>
      <c r="N302" s="123">
        <f t="shared" si="67"/>
        <v>318.7</v>
      </c>
      <c r="O302" s="211">
        <f t="shared" si="67"/>
        <v>0</v>
      </c>
    </row>
    <row r="303" spans="1:15" ht="49.5" customHeight="1" x14ac:dyDescent="0.2">
      <c r="A303" s="5" t="s">
        <v>12</v>
      </c>
      <c r="B303" s="126"/>
      <c r="C303" s="126"/>
      <c r="D303" s="124">
        <f t="shared" ref="D303:O303" si="68">SUM(D300+D301+D302)</f>
        <v>1816.7</v>
      </c>
      <c r="E303" s="124">
        <f t="shared" si="68"/>
        <v>1816.7</v>
      </c>
      <c r="F303" s="124">
        <f t="shared" si="68"/>
        <v>230.5</v>
      </c>
      <c r="G303" s="124">
        <f t="shared" si="68"/>
        <v>235</v>
      </c>
      <c r="H303" s="124">
        <f t="shared" si="68"/>
        <v>622.5</v>
      </c>
      <c r="I303" s="124">
        <f t="shared" si="68"/>
        <v>225</v>
      </c>
      <c r="J303" s="124">
        <f t="shared" si="68"/>
        <v>531.29999999999995</v>
      </c>
      <c r="K303" s="124">
        <f t="shared" si="68"/>
        <v>0</v>
      </c>
      <c r="L303" s="124">
        <f t="shared" si="68"/>
        <v>432.4</v>
      </c>
      <c r="M303" s="124">
        <f t="shared" si="68"/>
        <v>0</v>
      </c>
      <c r="N303" s="124">
        <f t="shared" si="68"/>
        <v>1816.7</v>
      </c>
      <c r="O303" s="124">
        <f t="shared" si="68"/>
        <v>460</v>
      </c>
    </row>
    <row r="304" spans="1:15" ht="29.25" customHeight="1" x14ac:dyDescent="0.2">
      <c r="A304" s="48"/>
      <c r="B304" s="126" t="s">
        <v>52</v>
      </c>
      <c r="C304" s="126"/>
      <c r="D304" s="124"/>
      <c r="E304" s="124"/>
      <c r="F304" s="124"/>
      <c r="G304" s="127"/>
      <c r="H304" s="127"/>
      <c r="I304" s="127"/>
      <c r="J304" s="124"/>
      <c r="K304" s="127"/>
      <c r="L304" s="124"/>
      <c r="M304" s="128"/>
      <c r="N304" s="125"/>
      <c r="O304" s="218"/>
    </row>
    <row r="305" spans="1:15" ht="36.75" customHeight="1" x14ac:dyDescent="0.2">
      <c r="A305" s="48"/>
      <c r="B305" s="126" t="s">
        <v>53</v>
      </c>
      <c r="C305" s="126"/>
      <c r="D305" s="124">
        <f t="shared" ref="D305:M305" si="69">SUM(D303+D304)</f>
        <v>1816.7</v>
      </c>
      <c r="E305" s="124">
        <f t="shared" si="69"/>
        <v>1816.7</v>
      </c>
      <c r="F305" s="124">
        <f t="shared" si="69"/>
        <v>230.5</v>
      </c>
      <c r="G305" s="124">
        <f t="shared" si="69"/>
        <v>235</v>
      </c>
      <c r="H305" s="124">
        <f t="shared" si="69"/>
        <v>622.5</v>
      </c>
      <c r="I305" s="124">
        <f t="shared" si="69"/>
        <v>225</v>
      </c>
      <c r="J305" s="124">
        <f t="shared" si="69"/>
        <v>531.29999999999995</v>
      </c>
      <c r="K305" s="124">
        <f t="shared" si="69"/>
        <v>0</v>
      </c>
      <c r="L305" s="124">
        <f t="shared" si="69"/>
        <v>432.4</v>
      </c>
      <c r="M305" s="124">
        <f t="shared" si="69"/>
        <v>0</v>
      </c>
      <c r="N305" s="124">
        <f>SUM(N300+N301+N302)</f>
        <v>1816.7</v>
      </c>
      <c r="O305" s="124">
        <f>SUM(O302+O303+O304)</f>
        <v>460</v>
      </c>
    </row>
    <row r="306" spans="1:15" ht="41.25" customHeight="1" x14ac:dyDescent="0.2">
      <c r="A306" s="5"/>
      <c r="B306" s="21" t="s">
        <v>55</v>
      </c>
      <c r="C306" s="21"/>
      <c r="D306" s="124"/>
      <c r="E306" s="124"/>
      <c r="F306" s="6"/>
      <c r="G306" s="6"/>
      <c r="H306" s="6"/>
      <c r="I306" s="6"/>
      <c r="J306" s="124"/>
      <c r="K306" s="124"/>
      <c r="L306" s="6"/>
      <c r="M306" s="6"/>
      <c r="N306" s="124"/>
      <c r="O306" s="124"/>
    </row>
    <row r="307" spans="1:15" s="1" customFormat="1" ht="114" customHeight="1" x14ac:dyDescent="0.25">
      <c r="A307" s="404" t="s">
        <v>34</v>
      </c>
      <c r="B307" s="148" t="s">
        <v>188</v>
      </c>
      <c r="C307" s="148"/>
      <c r="D307" s="116">
        <v>150</v>
      </c>
      <c r="E307" s="116">
        <v>150</v>
      </c>
      <c r="F307" s="116"/>
      <c r="G307" s="116"/>
      <c r="H307" s="116"/>
      <c r="I307" s="116"/>
      <c r="J307" s="116">
        <v>150</v>
      </c>
      <c r="K307" s="116"/>
      <c r="L307" s="116"/>
      <c r="M307" s="116"/>
      <c r="N307" s="123">
        <f>SUM(F307+H307+J307+L307)</f>
        <v>150</v>
      </c>
      <c r="O307" s="211">
        <f>SUM(G307+I307+K307+M307)</f>
        <v>0</v>
      </c>
    </row>
    <row r="308" spans="1:15" ht="37.5" x14ac:dyDescent="0.2">
      <c r="A308" s="5" t="s">
        <v>12</v>
      </c>
      <c r="B308" s="17"/>
      <c r="C308" s="17"/>
      <c r="D308" s="68">
        <f t="shared" ref="D308:O308" si="70">SUM(D307)</f>
        <v>150</v>
      </c>
      <c r="E308" s="68">
        <f t="shared" si="70"/>
        <v>150</v>
      </c>
      <c r="F308" s="68">
        <f t="shared" si="70"/>
        <v>0</v>
      </c>
      <c r="G308" s="68">
        <f t="shared" si="70"/>
        <v>0</v>
      </c>
      <c r="H308" s="68">
        <f t="shared" si="70"/>
        <v>0</v>
      </c>
      <c r="I308" s="68">
        <f t="shared" si="70"/>
        <v>0</v>
      </c>
      <c r="J308" s="68">
        <f t="shared" si="70"/>
        <v>150</v>
      </c>
      <c r="K308" s="68">
        <f t="shared" si="70"/>
        <v>0</v>
      </c>
      <c r="L308" s="68">
        <f t="shared" si="70"/>
        <v>0</v>
      </c>
      <c r="M308" s="68">
        <f t="shared" si="70"/>
        <v>0</v>
      </c>
      <c r="N308" s="68">
        <f t="shared" si="70"/>
        <v>150</v>
      </c>
      <c r="O308" s="68">
        <f t="shared" si="70"/>
        <v>0</v>
      </c>
    </row>
    <row r="309" spans="1:15" ht="15.75" x14ac:dyDescent="0.2">
      <c r="A309" s="312"/>
      <c r="B309" s="17" t="s">
        <v>52</v>
      </c>
      <c r="C309" s="17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11"/>
    </row>
    <row r="310" spans="1:15" ht="15.75" x14ac:dyDescent="0.2">
      <c r="A310" s="312"/>
      <c r="B310" s="17" t="s">
        <v>53</v>
      </c>
      <c r="C310" s="17"/>
      <c r="D310" s="68">
        <f>SUM(D307)</f>
        <v>150</v>
      </c>
      <c r="E310" s="68">
        <f>SUM(E307)</f>
        <v>150</v>
      </c>
      <c r="F310" s="68">
        <f>SUM(F307)</f>
        <v>0</v>
      </c>
      <c r="G310" s="68">
        <f>SUM(G309)</f>
        <v>0</v>
      </c>
      <c r="H310" s="68">
        <f>SUM(H309)</f>
        <v>0</v>
      </c>
      <c r="I310" s="68">
        <f>SUM(I309)</f>
        <v>0</v>
      </c>
      <c r="J310" s="68">
        <f>SUM(J307)</f>
        <v>150</v>
      </c>
      <c r="K310" s="68">
        <f>SUM(K309)</f>
        <v>0</v>
      </c>
      <c r="L310" s="68">
        <f>SUM(L309)</f>
        <v>0</v>
      </c>
      <c r="M310" s="68">
        <f>SUM(M309)</f>
        <v>0</v>
      </c>
      <c r="N310" s="68">
        <f>SUM(N307)</f>
        <v>150</v>
      </c>
      <c r="O310" s="68">
        <f>SUM(O309)</f>
        <v>0</v>
      </c>
    </row>
    <row r="311" spans="1:15" ht="31.5" x14ac:dyDescent="0.2">
      <c r="A311" s="5"/>
      <c r="B311" s="21" t="s">
        <v>55</v>
      </c>
      <c r="C311" s="2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10"/>
    </row>
    <row r="312" spans="1:15" s="386" customFormat="1" ht="38.25" x14ac:dyDescent="0.2">
      <c r="A312" s="403" t="s">
        <v>35</v>
      </c>
      <c r="B312" s="196" t="s">
        <v>72</v>
      </c>
      <c r="C312" s="196"/>
      <c r="D312" s="140">
        <v>2600</v>
      </c>
      <c r="E312" s="140">
        <v>2600</v>
      </c>
      <c r="F312" s="140">
        <v>650</v>
      </c>
      <c r="G312" s="140">
        <v>161.4</v>
      </c>
      <c r="H312" s="140">
        <v>650</v>
      </c>
      <c r="I312" s="140">
        <v>1322.5</v>
      </c>
      <c r="J312" s="140">
        <v>650</v>
      </c>
      <c r="K312" s="140"/>
      <c r="L312" s="140">
        <v>650</v>
      </c>
      <c r="M312" s="140"/>
      <c r="N312" s="123">
        <f>SUM(F312+H312+J312+L312)</f>
        <v>2600</v>
      </c>
      <c r="O312" s="211">
        <f>SUM(G312+I312+K312+M312)</f>
        <v>1483.9</v>
      </c>
    </row>
    <row r="313" spans="1:15" s="386" customFormat="1" ht="37.5" x14ac:dyDescent="0.2">
      <c r="A313" s="5" t="s">
        <v>12</v>
      </c>
      <c r="B313" s="389"/>
      <c r="C313" s="389"/>
      <c r="D313" s="472">
        <f t="shared" ref="D313:O313" si="71">SUM(D312)</f>
        <v>2600</v>
      </c>
      <c r="E313" s="472">
        <f t="shared" si="71"/>
        <v>2600</v>
      </c>
      <c r="F313" s="472">
        <f t="shared" si="71"/>
        <v>650</v>
      </c>
      <c r="G313" s="472">
        <f t="shared" si="71"/>
        <v>161.4</v>
      </c>
      <c r="H313" s="472">
        <f t="shared" si="71"/>
        <v>650</v>
      </c>
      <c r="I313" s="472">
        <f t="shared" si="71"/>
        <v>1322.5</v>
      </c>
      <c r="J313" s="472">
        <f t="shared" si="71"/>
        <v>650</v>
      </c>
      <c r="K313" s="472">
        <f t="shared" si="71"/>
        <v>0</v>
      </c>
      <c r="L313" s="472">
        <f t="shared" si="71"/>
        <v>650</v>
      </c>
      <c r="M313" s="472">
        <f t="shared" si="71"/>
        <v>0</v>
      </c>
      <c r="N313" s="472">
        <f t="shared" si="71"/>
        <v>2600</v>
      </c>
      <c r="O313" s="578">
        <f t="shared" si="71"/>
        <v>1483.9</v>
      </c>
    </row>
    <row r="314" spans="1:15" s="386" customFormat="1" ht="15.75" x14ac:dyDescent="0.2">
      <c r="A314" s="735"/>
      <c r="B314" s="389" t="s">
        <v>52</v>
      </c>
      <c r="C314" s="389"/>
      <c r="D314" s="472"/>
      <c r="E314" s="472"/>
      <c r="F314" s="472"/>
      <c r="G314" s="472"/>
      <c r="H314" s="472"/>
      <c r="I314" s="472"/>
      <c r="J314" s="472"/>
      <c r="K314" s="472"/>
      <c r="L314" s="472"/>
      <c r="M314" s="472"/>
      <c r="N314" s="472"/>
      <c r="O314" s="579"/>
    </row>
    <row r="315" spans="1:15" s="386" customFormat="1" ht="15.75" x14ac:dyDescent="0.2">
      <c r="A315" s="731"/>
      <c r="B315" s="389" t="s">
        <v>53</v>
      </c>
      <c r="C315" s="389"/>
      <c r="D315" s="472">
        <f t="shared" ref="D315:M315" si="72">SUM(D312)</f>
        <v>2600</v>
      </c>
      <c r="E315" s="472">
        <f t="shared" si="72"/>
        <v>2600</v>
      </c>
      <c r="F315" s="472">
        <f t="shared" si="72"/>
        <v>650</v>
      </c>
      <c r="G315" s="472">
        <f t="shared" si="72"/>
        <v>161.4</v>
      </c>
      <c r="H315" s="472">
        <f t="shared" si="72"/>
        <v>650</v>
      </c>
      <c r="I315" s="472">
        <f t="shared" si="72"/>
        <v>1322.5</v>
      </c>
      <c r="J315" s="472">
        <f t="shared" si="72"/>
        <v>650</v>
      </c>
      <c r="K315" s="472">
        <f t="shared" si="72"/>
        <v>0</v>
      </c>
      <c r="L315" s="472">
        <f t="shared" si="72"/>
        <v>650</v>
      </c>
      <c r="M315" s="472">
        <f t="shared" si="72"/>
        <v>0</v>
      </c>
      <c r="N315" s="472">
        <f>SUM(F315+H315+J315+L315)</f>
        <v>2600</v>
      </c>
      <c r="O315" s="580">
        <f>SUM(G315+I315+K315+M315)</f>
        <v>1483.9</v>
      </c>
    </row>
    <row r="316" spans="1:15" s="386" customFormat="1" ht="32.25" thickBot="1" x14ac:dyDescent="0.25">
      <c r="A316" s="736"/>
      <c r="B316" s="390" t="s">
        <v>55</v>
      </c>
      <c r="C316" s="390"/>
      <c r="D316" s="581"/>
      <c r="E316" s="581"/>
      <c r="F316" s="581"/>
      <c r="G316" s="581"/>
      <c r="H316" s="581"/>
      <c r="I316" s="581"/>
      <c r="J316" s="581"/>
      <c r="K316" s="581"/>
      <c r="L316" s="581"/>
      <c r="M316" s="581"/>
      <c r="N316" s="581"/>
      <c r="O316" s="576"/>
    </row>
    <row r="317" spans="1:15" s="386" customFormat="1" ht="78.75" x14ac:dyDescent="0.2">
      <c r="A317" s="737" t="s">
        <v>189</v>
      </c>
      <c r="B317" s="527" t="s">
        <v>190</v>
      </c>
      <c r="C317" s="527"/>
      <c r="D317" s="528">
        <v>547</v>
      </c>
      <c r="E317" s="528">
        <v>547</v>
      </c>
      <c r="F317" s="528"/>
      <c r="G317" s="528"/>
      <c r="H317" s="528">
        <v>547</v>
      </c>
      <c r="I317" s="528">
        <v>547</v>
      </c>
      <c r="J317" s="528"/>
      <c r="K317" s="528"/>
      <c r="L317" s="528"/>
      <c r="M317" s="528"/>
      <c r="N317" s="123">
        <f>SUM(F317+H317+J317+L317)</f>
        <v>547</v>
      </c>
      <c r="O317" s="211">
        <f>SUM(G317+I317+K317+M317)</f>
        <v>547</v>
      </c>
    </row>
    <row r="318" spans="1:15" s="386" customFormat="1" ht="78.75" x14ac:dyDescent="0.2">
      <c r="A318" s="738"/>
      <c r="B318" s="527" t="s">
        <v>191</v>
      </c>
      <c r="C318" s="527"/>
      <c r="D318" s="528"/>
      <c r="E318" s="528"/>
      <c r="F318" s="528"/>
      <c r="G318" s="528"/>
      <c r="H318" s="528"/>
      <c r="I318" s="528"/>
      <c r="J318" s="528"/>
      <c r="K318" s="528"/>
      <c r="L318" s="528"/>
      <c r="M318" s="528"/>
      <c r="N318" s="123"/>
      <c r="O318" s="211"/>
    </row>
    <row r="319" spans="1:15" s="386" customFormat="1" ht="16.5" thickBot="1" x14ac:dyDescent="0.25">
      <c r="A319" s="738"/>
      <c r="B319" s="147" t="s">
        <v>52</v>
      </c>
      <c r="C319" s="527"/>
      <c r="D319" s="528"/>
      <c r="E319" s="528"/>
      <c r="F319" s="528"/>
      <c r="G319" s="528"/>
      <c r="H319" s="528"/>
      <c r="I319" s="528"/>
      <c r="J319" s="528"/>
      <c r="K319" s="528"/>
      <c r="L319" s="528"/>
      <c r="M319" s="528"/>
      <c r="N319" s="123"/>
      <c r="O319" s="211"/>
    </row>
    <row r="320" spans="1:15" s="386" customFormat="1" ht="16.5" thickBot="1" x14ac:dyDescent="0.25">
      <c r="A320" s="738"/>
      <c r="B320" s="147" t="s">
        <v>53</v>
      </c>
      <c r="C320" s="527"/>
      <c r="D320" s="528">
        <v>540.20000000000005</v>
      </c>
      <c r="E320" s="528">
        <v>540.20000000000005</v>
      </c>
      <c r="F320" s="528"/>
      <c r="G320" s="528"/>
      <c r="H320" s="528"/>
      <c r="I320" s="528"/>
      <c r="J320" s="528">
        <v>540.20000000000005</v>
      </c>
      <c r="K320" s="528"/>
      <c r="L320" s="528"/>
      <c r="M320" s="528"/>
      <c r="N320" s="123">
        <f>SUM(F320+H320+J320+L320)</f>
        <v>540.20000000000005</v>
      </c>
      <c r="O320" s="211">
        <f>SUM(G320+I320+K320+M320)</f>
        <v>0</v>
      </c>
    </row>
    <row r="321" spans="1:15" ht="51.75" customHeight="1" thickBot="1" x14ac:dyDescent="0.25">
      <c r="A321" s="739"/>
      <c r="B321" s="147" t="s">
        <v>54</v>
      </c>
      <c r="C321" s="196"/>
      <c r="D321" s="529">
        <v>10263.799999999999</v>
      </c>
      <c r="E321" s="529">
        <v>10263.799999999999</v>
      </c>
      <c r="F321" s="529"/>
      <c r="G321" s="529"/>
      <c r="H321" s="529"/>
      <c r="I321" s="529"/>
      <c r="J321" s="529">
        <v>10263.799999999999</v>
      </c>
      <c r="K321" s="529"/>
      <c r="L321" s="529"/>
      <c r="M321" s="529"/>
      <c r="N321" s="123">
        <f>SUM(F321+H321+J321+L321)</f>
        <v>10263.799999999999</v>
      </c>
      <c r="O321" s="211">
        <f>SUM(G321+I321+K321+M321)</f>
        <v>0</v>
      </c>
    </row>
    <row r="322" spans="1:15" s="1" customFormat="1" ht="43.5" customHeight="1" x14ac:dyDescent="0.2">
      <c r="A322" s="5" t="s">
        <v>12</v>
      </c>
      <c r="B322" s="17"/>
      <c r="C322" s="17"/>
      <c r="D322" s="6">
        <f>SUM(D321+D320+D317)</f>
        <v>11351</v>
      </c>
      <c r="E322" s="375">
        <f>SUM(E321+E320+E317)</f>
        <v>11351</v>
      </c>
      <c r="F322" s="6">
        <f>SUM(F321)</f>
        <v>0</v>
      </c>
      <c r="G322" s="6">
        <f>SUM(G321)</f>
        <v>0</v>
      </c>
      <c r="H322" s="375">
        <f>SUM(H321+H320+H317)</f>
        <v>547</v>
      </c>
      <c r="I322" s="6">
        <f>SUM(I321)</f>
        <v>0</v>
      </c>
      <c r="J322" s="375">
        <f>SUM(J321+J320+J317)</f>
        <v>10804</v>
      </c>
      <c r="K322" s="6">
        <f>SUM(K321)</f>
        <v>0</v>
      </c>
      <c r="L322" s="375">
        <f>SUM(L321+L320+L317)</f>
        <v>0</v>
      </c>
      <c r="M322" s="6">
        <f>SUM(M321)</f>
        <v>0</v>
      </c>
      <c r="N322" s="6">
        <f>SUM(N321+N320+N317)</f>
        <v>11351</v>
      </c>
      <c r="O322" s="375">
        <f>SUM(O321+O320+O317)</f>
        <v>547</v>
      </c>
    </row>
    <row r="323" spans="1:15" s="1" customFormat="1" ht="25.5" customHeight="1" x14ac:dyDescent="0.2">
      <c r="A323" s="735"/>
      <c r="B323" s="17" t="s">
        <v>52</v>
      </c>
      <c r="C323" s="1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129"/>
    </row>
    <row r="324" spans="1:15" ht="33" customHeight="1" x14ac:dyDescent="0.2">
      <c r="A324" s="731"/>
      <c r="B324" s="17" t="s">
        <v>53</v>
      </c>
      <c r="C324" s="17"/>
      <c r="D324" s="375">
        <f>SUM(D323+D322+D319)</f>
        <v>11351</v>
      </c>
      <c r="E324" s="375">
        <f>SUM(E323+E322+E319)</f>
        <v>11351</v>
      </c>
      <c r="F324" s="375">
        <f>SUM(F323)</f>
        <v>0</v>
      </c>
      <c r="G324" s="375">
        <f>SUM(G323)</f>
        <v>0</v>
      </c>
      <c r="H324" s="375">
        <f>SUM(H323+H322+H319)</f>
        <v>547</v>
      </c>
      <c r="I324" s="375">
        <f>SUM(I323)</f>
        <v>0</v>
      </c>
      <c r="J324" s="375">
        <f>SUM(J323+J322+J319)</f>
        <v>10804</v>
      </c>
      <c r="K324" s="375">
        <f>SUM(K323)</f>
        <v>0</v>
      </c>
      <c r="L324" s="375">
        <f>SUM(L323+L322+L319)</f>
        <v>0</v>
      </c>
      <c r="M324" s="375">
        <f>SUM(M323)</f>
        <v>0</v>
      </c>
      <c r="N324" s="6">
        <f>SUM(F324+H324+J324+L324)</f>
        <v>11351</v>
      </c>
      <c r="O324" s="375">
        <f>SUM(O323+O322+O319)</f>
        <v>547</v>
      </c>
    </row>
    <row r="325" spans="1:15" ht="33.75" customHeight="1" thickBot="1" x14ac:dyDescent="0.25">
      <c r="A325" s="736"/>
      <c r="B325" s="21" t="s">
        <v>55</v>
      </c>
      <c r="C325" s="2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13"/>
    </row>
    <row r="326" spans="1:15" ht="33.75" customHeight="1" x14ac:dyDescent="0.2">
      <c r="A326" s="32" t="s">
        <v>2</v>
      </c>
      <c r="B326" s="35"/>
      <c r="C326" s="35"/>
      <c r="D326" s="26">
        <f t="shared" ref="D326:O326" si="73">SUM(D322+D308+D303+D313)</f>
        <v>15917.7</v>
      </c>
      <c r="E326" s="26">
        <f t="shared" si="73"/>
        <v>15917.7</v>
      </c>
      <c r="F326" s="26">
        <f t="shared" si="73"/>
        <v>880.5</v>
      </c>
      <c r="G326" s="26">
        <f t="shared" si="73"/>
        <v>396.4</v>
      </c>
      <c r="H326" s="26">
        <f t="shared" si="73"/>
        <v>1819.5</v>
      </c>
      <c r="I326" s="26">
        <f t="shared" si="73"/>
        <v>1547.5</v>
      </c>
      <c r="J326" s="26">
        <f t="shared" si="73"/>
        <v>12135.3</v>
      </c>
      <c r="K326" s="26">
        <f t="shared" si="73"/>
        <v>0</v>
      </c>
      <c r="L326" s="26">
        <f t="shared" si="73"/>
        <v>1082.4000000000001</v>
      </c>
      <c r="M326" s="26">
        <f t="shared" si="73"/>
        <v>0</v>
      </c>
      <c r="N326" s="26">
        <f t="shared" si="73"/>
        <v>15917.7</v>
      </c>
      <c r="O326" s="26">
        <f t="shared" si="73"/>
        <v>2490.9</v>
      </c>
    </row>
    <row r="327" spans="1:15" s="1" customFormat="1" ht="32.25" customHeight="1" x14ac:dyDescent="0.2">
      <c r="A327" s="799"/>
      <c r="B327" s="35" t="s">
        <v>52</v>
      </c>
      <c r="C327" s="35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130"/>
    </row>
    <row r="328" spans="1:15" s="1" customFormat="1" ht="32.25" customHeight="1" x14ac:dyDescent="0.2">
      <c r="A328" s="800"/>
      <c r="B328" s="35" t="s">
        <v>53</v>
      </c>
      <c r="C328" s="35"/>
      <c r="D328" s="120">
        <f t="shared" ref="D328:J328" si="74">SUM(D324+D310+D305+D315)</f>
        <v>15917.7</v>
      </c>
      <c r="E328" s="120">
        <f t="shared" si="74"/>
        <v>15917.7</v>
      </c>
      <c r="F328" s="120">
        <f t="shared" si="74"/>
        <v>880.5</v>
      </c>
      <c r="G328" s="120">
        <f t="shared" si="74"/>
        <v>396.4</v>
      </c>
      <c r="H328" s="120">
        <f t="shared" si="74"/>
        <v>1819.5</v>
      </c>
      <c r="I328" s="120">
        <f t="shared" si="74"/>
        <v>1547.5</v>
      </c>
      <c r="J328" s="120">
        <f t="shared" si="74"/>
        <v>12135.3</v>
      </c>
      <c r="K328" s="26">
        <f>SUM(K324+K310+K305)</f>
        <v>0</v>
      </c>
      <c r="L328" s="120">
        <f>SUM(L324+L310+L305+L315)</f>
        <v>1082.4000000000001</v>
      </c>
      <c r="M328" s="26">
        <f>SUM(M324+M310+M305)</f>
        <v>0</v>
      </c>
      <c r="N328" s="26">
        <f>SUM(F328+H328+J328+L328)</f>
        <v>15917.699999999999</v>
      </c>
      <c r="O328" s="120">
        <f>SUM(O324+O310+O305+O315)</f>
        <v>2490.9</v>
      </c>
    </row>
    <row r="329" spans="1:15" s="1" customFormat="1" ht="32.25" customHeight="1" x14ac:dyDescent="0.2">
      <c r="A329" s="801"/>
      <c r="B329" s="45" t="s">
        <v>55</v>
      </c>
      <c r="C329" s="243"/>
      <c r="D329" s="120">
        <f>SUM(D325+D311+D306)</f>
        <v>0</v>
      </c>
      <c r="E329" s="120">
        <f>SUM(E325+E311+E306)</f>
        <v>0</v>
      </c>
      <c r="F329" s="24"/>
      <c r="G329" s="24"/>
      <c r="H329" s="120">
        <f>SUM(H325+H311+H306)</f>
        <v>0</v>
      </c>
      <c r="I329" s="120">
        <f>SUM(I325+I311+I306)</f>
        <v>0</v>
      </c>
      <c r="J329" s="120">
        <f>SUM(J325+J311+J306)</f>
        <v>0</v>
      </c>
      <c r="K329" s="120">
        <f>SUM(K325+K311+K306)</f>
        <v>0</v>
      </c>
      <c r="L329" s="24"/>
      <c r="M329" s="24"/>
      <c r="N329" s="120">
        <f>SUM(N325+N311+N306)</f>
        <v>0</v>
      </c>
      <c r="O329" s="120">
        <f>SUM(O325+O311+O306)</f>
        <v>0</v>
      </c>
    </row>
    <row r="330" spans="1:15" s="1" customFormat="1" ht="32.25" customHeight="1" x14ac:dyDescent="0.25">
      <c r="A330" s="780" t="s">
        <v>36</v>
      </c>
      <c r="B330" s="782"/>
      <c r="C330" s="782"/>
      <c r="D330" s="782"/>
      <c r="E330" s="782"/>
      <c r="F330" s="782"/>
      <c r="G330" s="782"/>
      <c r="H330" s="782"/>
      <c r="I330" s="782"/>
      <c r="J330" s="782"/>
      <c r="K330" s="782"/>
      <c r="L330" s="782"/>
      <c r="M330" s="782"/>
      <c r="N330" s="805"/>
      <c r="O330" s="805"/>
    </row>
    <row r="331" spans="1:15" s="1" customFormat="1" ht="22.5" customHeight="1" x14ac:dyDescent="0.25">
      <c r="A331" s="749" t="s">
        <v>37</v>
      </c>
      <c r="B331" s="262" t="s">
        <v>73</v>
      </c>
      <c r="C331" s="264"/>
      <c r="D331" s="260"/>
      <c r="E331" s="261"/>
      <c r="F331" s="261"/>
      <c r="G331" s="261"/>
      <c r="H331" s="261"/>
      <c r="I331" s="261"/>
      <c r="J331" s="261"/>
      <c r="K331" s="261"/>
      <c r="L331" s="261"/>
      <c r="M331" s="261"/>
      <c r="N331" s="258"/>
      <c r="O331" s="258"/>
    </row>
    <row r="332" spans="1:15" ht="34.5" customHeight="1" x14ac:dyDescent="0.25">
      <c r="A332" s="750"/>
      <c r="B332" s="262" t="s">
        <v>74</v>
      </c>
      <c r="C332" s="265"/>
      <c r="D332" s="260"/>
      <c r="E332" s="261"/>
      <c r="F332" s="261"/>
      <c r="G332" s="261"/>
      <c r="H332" s="261"/>
      <c r="I332" s="261"/>
      <c r="J332" s="261"/>
      <c r="K332" s="261"/>
      <c r="L332" s="261"/>
      <c r="M332" s="263"/>
      <c r="N332" s="266"/>
      <c r="O332" s="267"/>
    </row>
    <row r="333" spans="1:15" ht="67.5" customHeight="1" x14ac:dyDescent="0.25">
      <c r="A333" s="750"/>
      <c r="B333" s="193" t="s">
        <v>102</v>
      </c>
      <c r="C333" s="265"/>
      <c r="D333" s="260">
        <f>D334+D335</f>
        <v>24300.799999999999</v>
      </c>
      <c r="E333" s="260">
        <f>E334+E335</f>
        <v>24300.799999999999</v>
      </c>
      <c r="F333" s="261"/>
      <c r="G333" s="261"/>
      <c r="H333" s="261"/>
      <c r="I333" s="261"/>
      <c r="J333" s="261">
        <v>1292.5</v>
      </c>
      <c r="K333" s="261"/>
      <c r="L333" s="261">
        <f>D333-J333</f>
        <v>23008.3</v>
      </c>
      <c r="M333" s="263"/>
      <c r="N333" s="287">
        <f t="shared" ref="N333:O339" si="75">SUM(F333+H333+J333+L333)</f>
        <v>24300.799999999999</v>
      </c>
      <c r="O333" s="289">
        <f t="shared" si="75"/>
        <v>0</v>
      </c>
    </row>
    <row r="334" spans="1:15" ht="23.25" customHeight="1" x14ac:dyDescent="0.2">
      <c r="A334" s="750"/>
      <c r="B334" s="313" t="s">
        <v>53</v>
      </c>
      <c r="C334" s="730" t="s">
        <v>98</v>
      </c>
      <c r="D334" s="260">
        <v>3407.5</v>
      </c>
      <c r="E334" s="260">
        <v>3407.5</v>
      </c>
      <c r="F334" s="261"/>
      <c r="G334" s="261"/>
      <c r="H334" s="261"/>
      <c r="I334" s="261"/>
      <c r="J334" s="261">
        <v>1292.5</v>
      </c>
      <c r="K334" s="261"/>
      <c r="L334" s="261">
        <f>D334-J334</f>
        <v>2115</v>
      </c>
      <c r="M334" s="378"/>
      <c r="N334" s="287">
        <f t="shared" si="75"/>
        <v>3407.5</v>
      </c>
      <c r="O334" s="199">
        <f t="shared" si="75"/>
        <v>0</v>
      </c>
    </row>
    <row r="335" spans="1:15" ht="39.75" customHeight="1" x14ac:dyDescent="0.2">
      <c r="A335" s="750"/>
      <c r="B335" s="313" t="s">
        <v>55</v>
      </c>
      <c r="C335" s="731"/>
      <c r="D335" s="260">
        <v>20893.3</v>
      </c>
      <c r="E335" s="260">
        <v>20893.3</v>
      </c>
      <c r="F335" s="261"/>
      <c r="G335" s="261"/>
      <c r="H335" s="261"/>
      <c r="I335" s="261"/>
      <c r="J335" s="261">
        <f>J333-J334</f>
        <v>0</v>
      </c>
      <c r="K335" s="261"/>
      <c r="L335" s="261">
        <f>L333-L334</f>
        <v>20893.3</v>
      </c>
      <c r="M335" s="263"/>
      <c r="N335" s="287">
        <f t="shared" si="75"/>
        <v>20893.3</v>
      </c>
      <c r="O335" s="289">
        <f t="shared" si="75"/>
        <v>0</v>
      </c>
    </row>
    <row r="336" spans="1:15" ht="51" customHeight="1" x14ac:dyDescent="0.2">
      <c r="A336" s="750"/>
      <c r="B336" s="314" t="s">
        <v>97</v>
      </c>
      <c r="C336" s="731"/>
      <c r="D336" s="260"/>
      <c r="E336" s="261"/>
      <c r="F336" s="261"/>
      <c r="G336" s="261"/>
      <c r="H336" s="261"/>
      <c r="I336" s="261"/>
      <c r="J336" s="261"/>
      <c r="K336" s="291"/>
      <c r="L336" s="291"/>
      <c r="M336" s="292"/>
      <c r="N336" s="287">
        <f t="shared" si="75"/>
        <v>0</v>
      </c>
      <c r="O336" s="289">
        <f t="shared" si="75"/>
        <v>0</v>
      </c>
    </row>
    <row r="337" spans="1:15" ht="68.25" customHeight="1" x14ac:dyDescent="0.2">
      <c r="A337" s="750"/>
      <c r="B337" s="313" t="s">
        <v>216</v>
      </c>
      <c r="C337" s="731"/>
      <c r="D337" s="260">
        <f>D338+D339</f>
        <v>5415.1</v>
      </c>
      <c r="E337" s="261">
        <f t="shared" ref="E337:E342" si="76">D337</f>
        <v>5415.1</v>
      </c>
      <c r="F337" s="261"/>
      <c r="G337" s="261"/>
      <c r="H337" s="261"/>
      <c r="I337" s="261"/>
      <c r="J337" s="261"/>
      <c r="K337" s="261"/>
      <c r="L337" s="261">
        <f>D337</f>
        <v>5415.1</v>
      </c>
      <c r="M337" s="263"/>
      <c r="N337" s="287">
        <f t="shared" si="75"/>
        <v>5415.1</v>
      </c>
      <c r="O337" s="289">
        <f t="shared" si="75"/>
        <v>0</v>
      </c>
    </row>
    <row r="338" spans="1:15" s="334" customFormat="1" ht="27.75" customHeight="1" x14ac:dyDescent="0.2">
      <c r="A338" s="750"/>
      <c r="B338" s="313" t="s">
        <v>53</v>
      </c>
      <c r="C338" s="731"/>
      <c r="D338" s="260">
        <v>758.1</v>
      </c>
      <c r="E338" s="261">
        <f t="shared" si="76"/>
        <v>758.1</v>
      </c>
      <c r="F338" s="261"/>
      <c r="G338" s="261"/>
      <c r="H338" s="261"/>
      <c r="I338" s="261"/>
      <c r="J338" s="261"/>
      <c r="K338" s="261"/>
      <c r="L338" s="261">
        <f>D338</f>
        <v>758.1</v>
      </c>
      <c r="M338" s="263"/>
      <c r="N338" s="287">
        <f t="shared" si="75"/>
        <v>758.1</v>
      </c>
      <c r="O338" s="289">
        <f t="shared" si="75"/>
        <v>0</v>
      </c>
    </row>
    <row r="339" spans="1:15" s="334" customFormat="1" ht="35.25" customHeight="1" x14ac:dyDescent="0.2">
      <c r="A339" s="750"/>
      <c r="B339" s="313" t="s">
        <v>55</v>
      </c>
      <c r="C339" s="731"/>
      <c r="D339" s="260">
        <v>4657</v>
      </c>
      <c r="E339" s="261">
        <f t="shared" si="76"/>
        <v>4657</v>
      </c>
      <c r="F339" s="261"/>
      <c r="G339" s="261"/>
      <c r="H339" s="261"/>
      <c r="I339" s="261"/>
      <c r="J339" s="261"/>
      <c r="K339" s="261"/>
      <c r="L339" s="261">
        <f>D339</f>
        <v>4657</v>
      </c>
      <c r="M339" s="263"/>
      <c r="N339" s="287">
        <f t="shared" si="75"/>
        <v>4657</v>
      </c>
      <c r="O339" s="289">
        <f t="shared" si="75"/>
        <v>0</v>
      </c>
    </row>
    <row r="340" spans="1:15" s="374" customFormat="1" ht="82.5" customHeight="1" x14ac:dyDescent="0.2">
      <c r="A340" s="750"/>
      <c r="B340" s="193" t="s">
        <v>134</v>
      </c>
      <c r="C340" s="731"/>
      <c r="D340" s="260">
        <f>D341+D342</f>
        <v>5841.5</v>
      </c>
      <c r="E340" s="261">
        <f t="shared" si="76"/>
        <v>5841.5</v>
      </c>
      <c r="F340" s="716">
        <v>54.4</v>
      </c>
      <c r="G340" s="716">
        <v>54.4</v>
      </c>
      <c r="H340" s="261"/>
      <c r="I340" s="261"/>
      <c r="J340" s="261"/>
      <c r="K340" s="261"/>
      <c r="L340" s="261">
        <f>D340-J340</f>
        <v>5841.5</v>
      </c>
      <c r="M340" s="263"/>
      <c r="N340" s="260">
        <f>SUM(J340+L340)</f>
        <v>5841.5</v>
      </c>
      <c r="O340" s="716">
        <v>54.4</v>
      </c>
    </row>
    <row r="341" spans="1:15" s="374" customFormat="1" ht="27" customHeight="1" x14ac:dyDescent="0.2">
      <c r="A341" s="750"/>
      <c r="B341" s="313" t="s">
        <v>53</v>
      </c>
      <c r="C341" s="731"/>
      <c r="D341" s="260">
        <v>878.1</v>
      </c>
      <c r="E341" s="261">
        <f t="shared" si="76"/>
        <v>878.1</v>
      </c>
      <c r="F341" s="716">
        <v>54.4</v>
      </c>
      <c r="G341" s="716">
        <v>54.4</v>
      </c>
      <c r="H341" s="261"/>
      <c r="I341" s="261"/>
      <c r="J341" s="261"/>
      <c r="K341" s="261"/>
      <c r="L341" s="260">
        <v>878.1</v>
      </c>
      <c r="M341" s="263"/>
      <c r="N341" s="260">
        <f>SUM(J341+L341)</f>
        <v>878.1</v>
      </c>
      <c r="O341" s="716">
        <v>54.4</v>
      </c>
    </row>
    <row r="342" spans="1:15" s="374" customFormat="1" ht="35.25" customHeight="1" x14ac:dyDescent="0.2">
      <c r="A342" s="750"/>
      <c r="B342" s="313" t="s">
        <v>55</v>
      </c>
      <c r="C342" s="731"/>
      <c r="D342" s="260">
        <v>4963.3999999999996</v>
      </c>
      <c r="E342" s="261">
        <f t="shared" si="76"/>
        <v>4963.3999999999996</v>
      </c>
      <c r="F342" s="716"/>
      <c r="G342" s="716"/>
      <c r="H342" s="261"/>
      <c r="I342" s="261"/>
      <c r="J342" s="261"/>
      <c r="K342" s="261"/>
      <c r="L342" s="260">
        <v>4963.3999999999996</v>
      </c>
      <c r="M342" s="263"/>
      <c r="N342" s="260">
        <f>SUM(J342+L342)</f>
        <v>4963.3999999999996</v>
      </c>
      <c r="O342" s="260"/>
    </row>
    <row r="343" spans="1:15" s="386" customFormat="1" ht="45" customHeight="1" x14ac:dyDescent="0.2">
      <c r="A343" s="750"/>
      <c r="B343" s="193" t="s">
        <v>202</v>
      </c>
      <c r="C343" s="731"/>
      <c r="D343" s="260">
        <f>D344+D345</f>
        <v>68977.100000000006</v>
      </c>
      <c r="E343" s="260">
        <f>E344+E345</f>
        <v>68977.100000000006</v>
      </c>
      <c r="F343" s="261"/>
      <c r="G343" s="261"/>
      <c r="H343" s="260"/>
      <c r="I343" s="260"/>
      <c r="J343" s="261"/>
      <c r="K343" s="261"/>
      <c r="L343" s="260">
        <f>L344+L345</f>
        <v>68977.100000000006</v>
      </c>
      <c r="M343" s="263"/>
      <c r="N343" s="260">
        <f>N344+N345</f>
        <v>68977.100000000006</v>
      </c>
      <c r="O343" s="379"/>
    </row>
    <row r="344" spans="1:15" s="386" customFormat="1" ht="24" customHeight="1" x14ac:dyDescent="0.2">
      <c r="A344" s="750"/>
      <c r="B344" s="313" t="s">
        <v>53</v>
      </c>
      <c r="C344" s="731"/>
      <c r="D344" s="260">
        <v>9758</v>
      </c>
      <c r="E344" s="260">
        <v>9758</v>
      </c>
      <c r="F344" s="261"/>
      <c r="G344" s="261"/>
      <c r="H344" s="260"/>
      <c r="I344" s="260"/>
      <c r="J344" s="261"/>
      <c r="K344" s="261"/>
      <c r="L344" s="260">
        <v>9758</v>
      </c>
      <c r="M344" s="263"/>
      <c r="N344" s="260">
        <v>9758</v>
      </c>
      <c r="O344" s="379"/>
    </row>
    <row r="345" spans="1:15" s="374" customFormat="1" ht="39.75" customHeight="1" x14ac:dyDescent="0.2">
      <c r="A345" s="750"/>
      <c r="B345" s="313" t="s">
        <v>55</v>
      </c>
      <c r="C345" s="731"/>
      <c r="D345" s="260">
        <v>59219.1</v>
      </c>
      <c r="E345" s="260">
        <v>59219.1</v>
      </c>
      <c r="F345" s="261"/>
      <c r="G345" s="261"/>
      <c r="H345" s="260"/>
      <c r="I345" s="260"/>
      <c r="J345" s="261"/>
      <c r="K345" s="261"/>
      <c r="L345" s="260">
        <v>59219.1</v>
      </c>
      <c r="M345" s="263"/>
      <c r="N345" s="260">
        <v>59219.1</v>
      </c>
      <c r="O345" s="379">
        <f>SUM(G345)</f>
        <v>0</v>
      </c>
    </row>
    <row r="346" spans="1:15" s="374" customFormat="1" ht="36" customHeight="1" x14ac:dyDescent="0.2">
      <c r="A346" s="750"/>
      <c r="B346" s="314" t="s">
        <v>217</v>
      </c>
      <c r="C346" s="731"/>
      <c r="D346" s="260"/>
      <c r="E346" s="261"/>
      <c r="F346" s="261"/>
      <c r="G346" s="261"/>
      <c r="H346" s="261"/>
      <c r="I346" s="261"/>
      <c r="J346" s="261"/>
      <c r="K346" s="261"/>
      <c r="L346" s="261"/>
      <c r="M346" s="573"/>
      <c r="N346" s="261"/>
      <c r="O346" s="263"/>
    </row>
    <row r="347" spans="1:15" s="374" customFormat="1" ht="52.5" customHeight="1" x14ac:dyDescent="0.2">
      <c r="A347" s="750"/>
      <c r="B347" s="313" t="s">
        <v>135</v>
      </c>
      <c r="C347" s="731"/>
      <c r="D347" s="260">
        <v>301.89999999999998</v>
      </c>
      <c r="E347" s="261">
        <f t="shared" ref="E347" si="77">D347</f>
        <v>301.89999999999998</v>
      </c>
      <c r="F347" s="261">
        <v>301.89999999999998</v>
      </c>
      <c r="G347" s="261">
        <v>301.89999999999998</v>
      </c>
      <c r="H347" s="261"/>
      <c r="I347" s="261"/>
      <c r="J347" s="261"/>
      <c r="K347" s="261"/>
      <c r="L347" s="261"/>
      <c r="M347" s="573"/>
      <c r="N347" s="261">
        <v>301.89999999999998</v>
      </c>
      <c r="O347" s="261">
        <v>301.89999999999998</v>
      </c>
    </row>
    <row r="348" spans="1:15" s="386" customFormat="1" ht="43.5" customHeight="1" x14ac:dyDescent="0.2">
      <c r="A348" s="750"/>
      <c r="B348" s="313" t="s">
        <v>218</v>
      </c>
      <c r="C348" s="731"/>
      <c r="D348" s="627">
        <v>10203.700000000001</v>
      </c>
      <c r="E348" s="628">
        <v>10203.700000000001</v>
      </c>
      <c r="F348" s="261"/>
      <c r="G348" s="261"/>
      <c r="H348" s="261"/>
      <c r="I348" s="261"/>
      <c r="J348" s="261"/>
      <c r="K348" s="261"/>
      <c r="L348" s="629">
        <v>10203.700000000001</v>
      </c>
      <c r="M348" s="573"/>
      <c r="N348" s="630">
        <v>10203.700000000001</v>
      </c>
      <c r="O348" s="631"/>
    </row>
    <row r="349" spans="1:15" s="386" customFormat="1" ht="30.75" customHeight="1" x14ac:dyDescent="0.2">
      <c r="A349" s="750"/>
      <c r="B349" s="313" t="s">
        <v>53</v>
      </c>
      <c r="C349" s="731"/>
      <c r="D349" s="627">
        <v>1446.1</v>
      </c>
      <c r="E349" s="628">
        <v>1446.1</v>
      </c>
      <c r="F349" s="261"/>
      <c r="G349" s="261"/>
      <c r="H349" s="261"/>
      <c r="I349" s="261"/>
      <c r="J349" s="261"/>
      <c r="K349" s="261"/>
      <c r="L349" s="629">
        <v>1446.1</v>
      </c>
      <c r="M349" s="573"/>
      <c r="N349" s="630">
        <v>1446.1</v>
      </c>
      <c r="O349" s="631"/>
    </row>
    <row r="350" spans="1:15" s="386" customFormat="1" ht="36.75" customHeight="1" x14ac:dyDescent="0.2">
      <c r="A350" s="750"/>
      <c r="B350" s="313" t="s">
        <v>55</v>
      </c>
      <c r="C350" s="731"/>
      <c r="D350" s="627">
        <v>8757.6</v>
      </c>
      <c r="E350" s="628">
        <v>8757.6</v>
      </c>
      <c r="F350" s="261"/>
      <c r="G350" s="261"/>
      <c r="H350" s="261"/>
      <c r="I350" s="261"/>
      <c r="J350" s="261"/>
      <c r="K350" s="261"/>
      <c r="L350" s="629">
        <v>8757.6</v>
      </c>
      <c r="M350" s="573"/>
      <c r="N350" s="630">
        <v>8757.6</v>
      </c>
      <c r="O350" s="631"/>
    </row>
    <row r="351" spans="1:15" s="386" customFormat="1" ht="66.75" customHeight="1" x14ac:dyDescent="0.2">
      <c r="A351" s="750"/>
      <c r="B351" s="632" t="s">
        <v>219</v>
      </c>
      <c r="C351" s="731"/>
      <c r="D351" s="633">
        <v>2803.5</v>
      </c>
      <c r="E351" s="634">
        <v>2803.5</v>
      </c>
      <c r="F351" s="261"/>
      <c r="G351" s="261"/>
      <c r="H351" s="261"/>
      <c r="I351" s="261"/>
      <c r="J351" s="261"/>
      <c r="K351" s="261"/>
      <c r="L351" s="635">
        <v>2803.5</v>
      </c>
      <c r="M351" s="573"/>
      <c r="N351" s="636">
        <v>2803.5</v>
      </c>
      <c r="O351" s="261"/>
    </row>
    <row r="352" spans="1:15" s="386" customFormat="1" ht="27" customHeight="1" x14ac:dyDescent="0.2">
      <c r="A352" s="750"/>
      <c r="B352" s="632" t="s">
        <v>53</v>
      </c>
      <c r="C352" s="731"/>
      <c r="D352" s="633">
        <v>392.5</v>
      </c>
      <c r="E352" s="634">
        <v>392.5</v>
      </c>
      <c r="F352" s="261"/>
      <c r="G352" s="261"/>
      <c r="H352" s="261"/>
      <c r="I352" s="261"/>
      <c r="J352" s="261"/>
      <c r="K352" s="261"/>
      <c r="L352" s="635">
        <v>392.5</v>
      </c>
      <c r="M352" s="573"/>
      <c r="N352" s="636">
        <v>392.5</v>
      </c>
      <c r="O352" s="261"/>
    </row>
    <row r="353" spans="1:15" s="386" customFormat="1" ht="37.5" customHeight="1" x14ac:dyDescent="0.2">
      <c r="A353" s="750"/>
      <c r="B353" s="632" t="s">
        <v>55</v>
      </c>
      <c r="C353" s="731"/>
      <c r="D353" s="633">
        <v>2411</v>
      </c>
      <c r="E353" s="634">
        <v>2411</v>
      </c>
      <c r="F353" s="261"/>
      <c r="G353" s="261"/>
      <c r="H353" s="261"/>
      <c r="I353" s="261"/>
      <c r="J353" s="261"/>
      <c r="K353" s="261"/>
      <c r="L353" s="635">
        <v>2411</v>
      </c>
      <c r="M353" s="573"/>
      <c r="N353" s="636">
        <v>2411</v>
      </c>
      <c r="O353" s="261"/>
    </row>
    <row r="354" spans="1:15" s="386" customFormat="1" ht="77.25" customHeight="1" x14ac:dyDescent="0.2">
      <c r="A354" s="750"/>
      <c r="B354" s="637" t="s">
        <v>220</v>
      </c>
      <c r="C354" s="731"/>
      <c r="D354" s="638">
        <v>1781.7</v>
      </c>
      <c r="E354" s="639">
        <v>1781.7</v>
      </c>
      <c r="F354" s="261"/>
      <c r="G354" s="261"/>
      <c r="H354" s="261"/>
      <c r="I354" s="261"/>
      <c r="J354" s="261"/>
      <c r="K354" s="261"/>
      <c r="L354" s="640">
        <v>1781.7</v>
      </c>
      <c r="M354" s="573"/>
      <c r="N354" s="641">
        <v>1781.7</v>
      </c>
      <c r="O354" s="261"/>
    </row>
    <row r="355" spans="1:15" s="386" customFormat="1" ht="27.75" customHeight="1" x14ac:dyDescent="0.2">
      <c r="A355" s="750"/>
      <c r="B355" s="637" t="s">
        <v>53</v>
      </c>
      <c r="C355" s="731"/>
      <c r="D355" s="638">
        <v>251.5</v>
      </c>
      <c r="E355" s="639">
        <v>251.5</v>
      </c>
      <c r="F355" s="261"/>
      <c r="G355" s="261"/>
      <c r="H355" s="261"/>
      <c r="I355" s="261"/>
      <c r="J355" s="261"/>
      <c r="K355" s="261"/>
      <c r="L355" s="640">
        <v>251.5</v>
      </c>
      <c r="M355" s="573"/>
      <c r="N355" s="641">
        <v>251.5</v>
      </c>
      <c r="O355" s="261"/>
    </row>
    <row r="356" spans="1:15" s="386" customFormat="1" ht="42" customHeight="1" x14ac:dyDescent="0.2">
      <c r="A356" s="750"/>
      <c r="B356" s="637" t="s">
        <v>55</v>
      </c>
      <c r="C356" s="731"/>
      <c r="D356" s="638">
        <v>1530.2</v>
      </c>
      <c r="E356" s="639">
        <v>1530.2</v>
      </c>
      <c r="F356" s="261"/>
      <c r="G356" s="261"/>
      <c r="H356" s="261"/>
      <c r="I356" s="261"/>
      <c r="J356" s="261"/>
      <c r="K356" s="261"/>
      <c r="L356" s="640">
        <v>1530.2</v>
      </c>
      <c r="M356" s="573"/>
      <c r="N356" s="641">
        <v>1530.2</v>
      </c>
      <c r="O356" s="261"/>
    </row>
    <row r="357" spans="1:15" s="386" customFormat="1" ht="66" customHeight="1" x14ac:dyDescent="0.2">
      <c r="A357" s="750"/>
      <c r="B357" s="642" t="s">
        <v>221</v>
      </c>
      <c r="C357" s="731"/>
      <c r="D357" s="643">
        <v>1762.9</v>
      </c>
      <c r="E357" s="644">
        <v>1762.9</v>
      </c>
      <c r="F357" s="261"/>
      <c r="G357" s="261"/>
      <c r="H357" s="261"/>
      <c r="I357" s="261"/>
      <c r="J357" s="261"/>
      <c r="K357" s="261"/>
      <c r="L357" s="645">
        <v>1762.9</v>
      </c>
      <c r="M357" s="573"/>
      <c r="N357" s="646">
        <v>1762.9</v>
      </c>
      <c r="O357" s="261"/>
    </row>
    <row r="358" spans="1:15" s="386" customFormat="1" ht="28.5" customHeight="1" x14ac:dyDescent="0.2">
      <c r="A358" s="750"/>
      <c r="B358" s="642" t="s">
        <v>53</v>
      </c>
      <c r="C358" s="731"/>
      <c r="D358" s="643">
        <v>248.9</v>
      </c>
      <c r="E358" s="644">
        <v>248.9</v>
      </c>
      <c r="F358" s="261"/>
      <c r="G358" s="261"/>
      <c r="H358" s="261"/>
      <c r="I358" s="261"/>
      <c r="J358" s="261"/>
      <c r="K358" s="261"/>
      <c r="L358" s="645">
        <v>248.9</v>
      </c>
      <c r="M358" s="573"/>
      <c r="N358" s="646">
        <v>248.9</v>
      </c>
      <c r="O358" s="261"/>
    </row>
    <row r="359" spans="1:15" s="386" customFormat="1" ht="39.75" customHeight="1" x14ac:dyDescent="0.2">
      <c r="A359" s="750"/>
      <c r="B359" s="642" t="s">
        <v>55</v>
      </c>
      <c r="C359" s="731"/>
      <c r="D359" s="643">
        <v>1514</v>
      </c>
      <c r="E359" s="644">
        <v>1514</v>
      </c>
      <c r="F359" s="261"/>
      <c r="G359" s="261"/>
      <c r="H359" s="261"/>
      <c r="I359" s="261"/>
      <c r="J359" s="261"/>
      <c r="K359" s="261"/>
      <c r="L359" s="645">
        <v>1514</v>
      </c>
      <c r="M359" s="573"/>
      <c r="N359" s="646">
        <v>1514</v>
      </c>
      <c r="O359" s="261"/>
    </row>
    <row r="360" spans="1:15" s="647" customFormat="1" ht="66.75" customHeight="1" x14ac:dyDescent="0.2">
      <c r="A360" s="750"/>
      <c r="B360" s="650" t="s">
        <v>222</v>
      </c>
      <c r="C360" s="731"/>
      <c r="D360" s="651">
        <v>1710.2</v>
      </c>
      <c r="E360" s="652">
        <v>1710.2</v>
      </c>
      <c r="F360" s="648"/>
      <c r="G360" s="648"/>
      <c r="H360" s="648"/>
      <c r="I360" s="648"/>
      <c r="J360" s="648"/>
      <c r="K360" s="648"/>
      <c r="L360" s="653">
        <v>1710.2</v>
      </c>
      <c r="M360" s="649"/>
      <c r="N360" s="654">
        <v>1710.2</v>
      </c>
      <c r="O360" s="648"/>
    </row>
    <row r="361" spans="1:15" s="647" customFormat="1" ht="22.5" customHeight="1" x14ac:dyDescent="0.2">
      <c r="A361" s="750"/>
      <c r="B361" s="650" t="s">
        <v>53</v>
      </c>
      <c r="C361" s="731"/>
      <c r="D361" s="651">
        <v>241.4</v>
      </c>
      <c r="E361" s="652">
        <v>241.4</v>
      </c>
      <c r="F361" s="648"/>
      <c r="G361" s="648"/>
      <c r="H361" s="648"/>
      <c r="I361" s="648"/>
      <c r="J361" s="648"/>
      <c r="K361" s="648"/>
      <c r="L361" s="653">
        <v>241.4</v>
      </c>
      <c r="M361" s="649"/>
      <c r="N361" s="654">
        <v>241.4</v>
      </c>
      <c r="O361" s="648"/>
    </row>
    <row r="362" spans="1:15" s="647" customFormat="1" ht="39.75" customHeight="1" x14ac:dyDescent="0.2">
      <c r="A362" s="750"/>
      <c r="B362" s="650" t="s">
        <v>55</v>
      </c>
      <c r="C362" s="731"/>
      <c r="D362" s="651">
        <v>1468.8</v>
      </c>
      <c r="E362" s="652">
        <v>1468.8</v>
      </c>
      <c r="F362" s="648"/>
      <c r="G362" s="648"/>
      <c r="H362" s="648"/>
      <c r="I362" s="648"/>
      <c r="J362" s="648"/>
      <c r="K362" s="648"/>
      <c r="L362" s="653">
        <v>1468.8</v>
      </c>
      <c r="M362" s="649"/>
      <c r="N362" s="654">
        <v>1468.8</v>
      </c>
      <c r="O362" s="648"/>
    </row>
    <row r="363" spans="1:15" s="647" customFormat="1" ht="64.5" customHeight="1" x14ac:dyDescent="0.2">
      <c r="A363" s="750"/>
      <c r="B363" s="655" t="s">
        <v>223</v>
      </c>
      <c r="C363" s="731"/>
      <c r="D363" s="656">
        <v>1736.5</v>
      </c>
      <c r="E363" s="657">
        <v>1736.5</v>
      </c>
      <c r="F363" s="648"/>
      <c r="G363" s="648"/>
      <c r="H363" s="648"/>
      <c r="I363" s="648"/>
      <c r="J363" s="648"/>
      <c r="K363" s="648"/>
      <c r="L363" s="658">
        <v>1736.5</v>
      </c>
      <c r="M363" s="649"/>
      <c r="N363" s="659">
        <v>1736.5</v>
      </c>
      <c r="O363" s="648"/>
    </row>
    <row r="364" spans="1:15" s="647" customFormat="1" ht="24.75" customHeight="1" x14ac:dyDescent="0.2">
      <c r="A364" s="750"/>
      <c r="B364" s="655" t="s">
        <v>53</v>
      </c>
      <c r="C364" s="731"/>
      <c r="D364" s="656">
        <v>245.1</v>
      </c>
      <c r="E364" s="657">
        <v>245.1</v>
      </c>
      <c r="F364" s="648"/>
      <c r="G364" s="648"/>
      <c r="H364" s="648"/>
      <c r="I364" s="648"/>
      <c r="J364" s="648"/>
      <c r="K364" s="648"/>
      <c r="L364" s="658">
        <v>245.1</v>
      </c>
      <c r="M364" s="649"/>
      <c r="N364" s="659">
        <v>245.1</v>
      </c>
      <c r="O364" s="648"/>
    </row>
    <row r="365" spans="1:15" s="647" customFormat="1" ht="39.75" customHeight="1" x14ac:dyDescent="0.2">
      <c r="A365" s="750"/>
      <c r="B365" s="655" t="s">
        <v>55</v>
      </c>
      <c r="C365" s="731"/>
      <c r="D365" s="656">
        <v>1491.4</v>
      </c>
      <c r="E365" s="657">
        <v>1491.4</v>
      </c>
      <c r="F365" s="648"/>
      <c r="G365" s="648"/>
      <c r="H365" s="648"/>
      <c r="I365" s="648"/>
      <c r="J365" s="648"/>
      <c r="K365" s="648"/>
      <c r="L365" s="658">
        <v>1491.4</v>
      </c>
      <c r="M365" s="649"/>
      <c r="N365" s="659">
        <v>1491.4</v>
      </c>
      <c r="O365" s="648"/>
    </row>
    <row r="366" spans="1:15" s="647" customFormat="1" ht="61.5" customHeight="1" x14ac:dyDescent="0.2">
      <c r="A366" s="750"/>
      <c r="B366" s="660" t="s">
        <v>224</v>
      </c>
      <c r="C366" s="731"/>
      <c r="D366" s="661">
        <v>1789.1</v>
      </c>
      <c r="E366" s="662">
        <v>1789.1</v>
      </c>
      <c r="F366" s="648"/>
      <c r="G366" s="648"/>
      <c r="H366" s="648"/>
      <c r="I366" s="648"/>
      <c r="J366" s="648"/>
      <c r="K366" s="648"/>
      <c r="L366" s="663">
        <v>1789.1</v>
      </c>
      <c r="M366" s="649"/>
      <c r="N366" s="664">
        <v>1789.1</v>
      </c>
      <c r="O366" s="648"/>
    </row>
    <row r="367" spans="1:15" s="647" customFormat="1" ht="25.5" customHeight="1" x14ac:dyDescent="0.2">
      <c r="A367" s="750"/>
      <c r="B367" s="660" t="s">
        <v>53</v>
      </c>
      <c r="C367" s="731"/>
      <c r="D367" s="661">
        <v>252.5</v>
      </c>
      <c r="E367" s="662">
        <v>252.5</v>
      </c>
      <c r="F367" s="648"/>
      <c r="G367" s="648"/>
      <c r="H367" s="648"/>
      <c r="I367" s="648"/>
      <c r="J367" s="648"/>
      <c r="K367" s="648"/>
      <c r="L367" s="663">
        <v>252.5</v>
      </c>
      <c r="M367" s="649"/>
      <c r="N367" s="664">
        <v>252.5</v>
      </c>
      <c r="O367" s="648"/>
    </row>
    <row r="368" spans="1:15" s="647" customFormat="1" ht="39.75" customHeight="1" x14ac:dyDescent="0.2">
      <c r="A368" s="750"/>
      <c r="B368" s="660" t="s">
        <v>55</v>
      </c>
      <c r="C368" s="731"/>
      <c r="D368" s="661">
        <v>1536.6</v>
      </c>
      <c r="E368" s="662">
        <v>1536.6</v>
      </c>
      <c r="F368" s="648"/>
      <c r="G368" s="648"/>
      <c r="H368" s="648"/>
      <c r="I368" s="648"/>
      <c r="J368" s="648"/>
      <c r="K368" s="648"/>
      <c r="L368" s="663">
        <v>1536.6</v>
      </c>
      <c r="M368" s="649"/>
      <c r="N368" s="664">
        <v>1536.6</v>
      </c>
      <c r="O368" s="648"/>
    </row>
    <row r="369" spans="1:15" s="647" customFormat="1" ht="64.5" customHeight="1" x14ac:dyDescent="0.2">
      <c r="A369" s="750"/>
      <c r="B369" s="665" t="s">
        <v>225</v>
      </c>
      <c r="C369" s="731"/>
      <c r="D369" s="666">
        <v>1677</v>
      </c>
      <c r="E369" s="667">
        <v>1677</v>
      </c>
      <c r="F369" s="648"/>
      <c r="G369" s="648"/>
      <c r="H369" s="648"/>
      <c r="I369" s="648"/>
      <c r="J369" s="648"/>
      <c r="K369" s="648"/>
      <c r="L369" s="668">
        <v>1677</v>
      </c>
      <c r="M369" s="649"/>
      <c r="N369" s="669">
        <v>1677</v>
      </c>
      <c r="O369" s="648"/>
    </row>
    <row r="370" spans="1:15" s="647" customFormat="1" ht="27.75" customHeight="1" x14ac:dyDescent="0.2">
      <c r="A370" s="750"/>
      <c r="B370" s="665" t="s">
        <v>53</v>
      </c>
      <c r="C370" s="731"/>
      <c r="D370" s="666">
        <v>236.8</v>
      </c>
      <c r="E370" s="667">
        <v>236.8</v>
      </c>
      <c r="F370" s="648"/>
      <c r="G370" s="648"/>
      <c r="H370" s="648"/>
      <c r="I370" s="648"/>
      <c r="J370" s="648"/>
      <c r="K370" s="648"/>
      <c r="L370" s="668">
        <v>236.8</v>
      </c>
      <c r="M370" s="649"/>
      <c r="N370" s="669">
        <v>236.8</v>
      </c>
      <c r="O370" s="648"/>
    </row>
    <row r="371" spans="1:15" s="647" customFormat="1" ht="39.75" customHeight="1" x14ac:dyDescent="0.2">
      <c r="A371" s="750"/>
      <c r="B371" s="665" t="s">
        <v>55</v>
      </c>
      <c r="C371" s="731"/>
      <c r="D371" s="666">
        <v>1440.2</v>
      </c>
      <c r="E371" s="667">
        <v>1440.2</v>
      </c>
      <c r="F371" s="648"/>
      <c r="G371" s="648"/>
      <c r="H371" s="648"/>
      <c r="I371" s="648"/>
      <c r="J371" s="648"/>
      <c r="K371" s="648"/>
      <c r="L371" s="668">
        <v>1440.2</v>
      </c>
      <c r="M371" s="649"/>
      <c r="N371" s="669">
        <v>1440.2</v>
      </c>
      <c r="O371" s="648"/>
    </row>
    <row r="372" spans="1:15" s="386" customFormat="1" ht="70.5" customHeight="1" x14ac:dyDescent="0.2">
      <c r="A372" s="750"/>
      <c r="B372" s="670" t="s">
        <v>226</v>
      </c>
      <c r="C372" s="731"/>
      <c r="D372" s="671">
        <v>1834.1</v>
      </c>
      <c r="E372" s="672">
        <v>1834.1</v>
      </c>
      <c r="F372" s="261"/>
      <c r="G372" s="261"/>
      <c r="H372" s="261"/>
      <c r="I372" s="261"/>
      <c r="J372" s="261"/>
      <c r="K372" s="261"/>
      <c r="L372" s="673">
        <v>1834.1</v>
      </c>
      <c r="M372" s="573"/>
      <c r="N372" s="675">
        <v>1834.1</v>
      </c>
      <c r="O372" s="261"/>
    </row>
    <row r="373" spans="1:15" s="386" customFormat="1" ht="24.75" customHeight="1" x14ac:dyDescent="0.2">
      <c r="A373" s="750"/>
      <c r="B373" s="670" t="s">
        <v>53</v>
      </c>
      <c r="C373" s="731"/>
      <c r="D373" s="671">
        <v>258.89999999999998</v>
      </c>
      <c r="E373" s="672">
        <v>258.89999999999998</v>
      </c>
      <c r="F373" s="261"/>
      <c r="G373" s="261"/>
      <c r="H373" s="261"/>
      <c r="I373" s="261"/>
      <c r="J373" s="261"/>
      <c r="K373" s="261"/>
      <c r="L373" s="673">
        <v>258.89999999999998</v>
      </c>
      <c r="M373" s="573"/>
      <c r="N373" s="675">
        <v>258.89999999999998</v>
      </c>
      <c r="O373" s="261"/>
    </row>
    <row r="374" spans="1:15" s="386" customFormat="1" ht="32.25" customHeight="1" x14ac:dyDescent="0.2">
      <c r="A374" s="750"/>
      <c r="B374" s="670" t="s">
        <v>55</v>
      </c>
      <c r="C374" s="731"/>
      <c r="D374" s="671">
        <v>1575.2</v>
      </c>
      <c r="E374" s="672">
        <v>1575.2</v>
      </c>
      <c r="F374" s="261"/>
      <c r="G374" s="261"/>
      <c r="H374" s="261"/>
      <c r="I374" s="261"/>
      <c r="J374" s="261"/>
      <c r="K374" s="261"/>
      <c r="L374" s="673">
        <v>1575.2</v>
      </c>
      <c r="M374" s="573"/>
      <c r="N374" s="675">
        <v>1575.2</v>
      </c>
      <c r="O374" s="261"/>
    </row>
    <row r="375" spans="1:15" s="674" customFormat="1" ht="63" customHeight="1" x14ac:dyDescent="0.2">
      <c r="A375" s="750"/>
      <c r="B375" s="678" t="s">
        <v>227</v>
      </c>
      <c r="C375" s="731"/>
      <c r="D375" s="679">
        <v>1729.3</v>
      </c>
      <c r="E375" s="680">
        <v>1729.3</v>
      </c>
      <c r="F375" s="676"/>
      <c r="G375" s="676"/>
      <c r="H375" s="676"/>
      <c r="I375" s="676"/>
      <c r="J375" s="676"/>
      <c r="K375" s="676"/>
      <c r="L375" s="681">
        <v>1729.3</v>
      </c>
      <c r="M375" s="677"/>
      <c r="N375" s="683">
        <v>1729.3</v>
      </c>
      <c r="O375" s="676"/>
    </row>
    <row r="376" spans="1:15" s="674" customFormat="1" ht="32.25" customHeight="1" x14ac:dyDescent="0.2">
      <c r="A376" s="750"/>
      <c r="B376" s="678" t="s">
        <v>53</v>
      </c>
      <c r="C376" s="731"/>
      <c r="D376" s="679">
        <v>244.1</v>
      </c>
      <c r="E376" s="680">
        <v>244.1</v>
      </c>
      <c r="F376" s="676"/>
      <c r="G376" s="676"/>
      <c r="H376" s="676"/>
      <c r="I376" s="676"/>
      <c r="J376" s="676"/>
      <c r="K376" s="676"/>
      <c r="L376" s="681">
        <v>244.1</v>
      </c>
      <c r="M376" s="677"/>
      <c r="N376" s="683">
        <v>244.1</v>
      </c>
      <c r="O376" s="676"/>
    </row>
    <row r="377" spans="1:15" s="674" customFormat="1" ht="32.25" customHeight="1" x14ac:dyDescent="0.2">
      <c r="A377" s="750"/>
      <c r="B377" s="678" t="s">
        <v>55</v>
      </c>
      <c r="C377" s="731"/>
      <c r="D377" s="679">
        <v>1485.2</v>
      </c>
      <c r="E377" s="680">
        <v>1485.2</v>
      </c>
      <c r="F377" s="676"/>
      <c r="G377" s="676"/>
      <c r="H377" s="676"/>
      <c r="I377" s="676"/>
      <c r="J377" s="676"/>
      <c r="K377" s="676"/>
      <c r="L377" s="681">
        <v>1485.2</v>
      </c>
      <c r="M377" s="677"/>
      <c r="N377" s="683">
        <v>1485.2</v>
      </c>
      <c r="O377" s="676"/>
    </row>
    <row r="378" spans="1:15" s="682" customFormat="1" ht="53.25" customHeight="1" x14ac:dyDescent="0.2">
      <c r="A378" s="750"/>
      <c r="B378" s="686" t="s">
        <v>228</v>
      </c>
      <c r="C378" s="731"/>
      <c r="D378" s="687">
        <v>1677</v>
      </c>
      <c r="E378" s="688">
        <v>1677</v>
      </c>
      <c r="F378" s="684"/>
      <c r="G378" s="684"/>
      <c r="H378" s="684"/>
      <c r="I378" s="684"/>
      <c r="J378" s="684"/>
      <c r="K378" s="684"/>
      <c r="L378" s="689">
        <v>1677</v>
      </c>
      <c r="M378" s="685"/>
      <c r="N378" s="690">
        <v>1677</v>
      </c>
      <c r="O378" s="684"/>
    </row>
    <row r="379" spans="1:15" s="682" customFormat="1" ht="32.25" customHeight="1" x14ac:dyDescent="0.2">
      <c r="A379" s="750"/>
      <c r="B379" s="686" t="s">
        <v>53</v>
      </c>
      <c r="C379" s="731"/>
      <c r="D379" s="687">
        <v>236.8</v>
      </c>
      <c r="E379" s="688">
        <v>236.8</v>
      </c>
      <c r="F379" s="684"/>
      <c r="G379" s="684"/>
      <c r="H379" s="684"/>
      <c r="I379" s="684"/>
      <c r="J379" s="684"/>
      <c r="K379" s="684"/>
      <c r="L379" s="689">
        <v>236.8</v>
      </c>
      <c r="M379" s="685"/>
      <c r="N379" s="690">
        <v>236.8</v>
      </c>
      <c r="O379" s="684"/>
    </row>
    <row r="380" spans="1:15" s="682" customFormat="1" ht="32.25" customHeight="1" x14ac:dyDescent="0.2">
      <c r="A380" s="750"/>
      <c r="B380" s="686" t="s">
        <v>55</v>
      </c>
      <c r="C380" s="731"/>
      <c r="D380" s="687">
        <v>1440.2</v>
      </c>
      <c r="E380" s="688">
        <v>1440.2</v>
      </c>
      <c r="F380" s="684"/>
      <c r="G380" s="684"/>
      <c r="H380" s="684"/>
      <c r="I380" s="684"/>
      <c r="J380" s="684"/>
      <c r="K380" s="684"/>
      <c r="L380" s="689">
        <v>1440.2</v>
      </c>
      <c r="M380" s="685"/>
      <c r="N380" s="690">
        <v>1440.2</v>
      </c>
      <c r="O380" s="684"/>
    </row>
    <row r="381" spans="1:15" s="682" customFormat="1" ht="69" customHeight="1" x14ac:dyDescent="0.2">
      <c r="A381" s="750"/>
      <c r="B381" s="691" t="s">
        <v>229</v>
      </c>
      <c r="C381" s="731"/>
      <c r="D381" s="692">
        <v>1823.7</v>
      </c>
      <c r="E381" s="693">
        <v>1823.7</v>
      </c>
      <c r="F381" s="684"/>
      <c r="G381" s="684"/>
      <c r="H381" s="684"/>
      <c r="I381" s="684"/>
      <c r="J381" s="684"/>
      <c r="K381" s="684"/>
      <c r="L381" s="695">
        <v>1823.7</v>
      </c>
      <c r="M381" s="685"/>
      <c r="N381" s="695">
        <v>1823.7</v>
      </c>
      <c r="O381" s="684"/>
    </row>
    <row r="382" spans="1:15" s="682" customFormat="1" ht="32.25" customHeight="1" x14ac:dyDescent="0.2">
      <c r="A382" s="750"/>
      <c r="B382" s="691" t="s">
        <v>53</v>
      </c>
      <c r="C382" s="731"/>
      <c r="D382" s="692">
        <v>257.5</v>
      </c>
      <c r="E382" s="693">
        <v>257.5</v>
      </c>
      <c r="F382" s="684"/>
      <c r="G382" s="684"/>
      <c r="H382" s="684"/>
      <c r="I382" s="684"/>
      <c r="J382" s="684"/>
      <c r="K382" s="684"/>
      <c r="L382" s="695">
        <v>257.5</v>
      </c>
      <c r="M382" s="685"/>
      <c r="N382" s="695">
        <v>257.5</v>
      </c>
      <c r="O382" s="684"/>
    </row>
    <row r="383" spans="1:15" s="674" customFormat="1" ht="32.25" customHeight="1" x14ac:dyDescent="0.2">
      <c r="A383" s="750"/>
      <c r="B383" s="691" t="s">
        <v>55</v>
      </c>
      <c r="C383" s="731"/>
      <c r="D383" s="692">
        <v>1566.2</v>
      </c>
      <c r="E383" s="693">
        <v>1566.2</v>
      </c>
      <c r="F383" s="676"/>
      <c r="G383" s="676"/>
      <c r="H383" s="676"/>
      <c r="I383" s="676"/>
      <c r="J383" s="676"/>
      <c r="K383" s="676"/>
      <c r="L383" s="695">
        <v>1566.2</v>
      </c>
      <c r="M383" s="677"/>
      <c r="N383" s="695">
        <v>1566.2</v>
      </c>
      <c r="O383" s="676"/>
    </row>
    <row r="384" spans="1:15" s="694" customFormat="1" ht="56.25" customHeight="1" x14ac:dyDescent="0.2">
      <c r="A384" s="750"/>
      <c r="B384" s="698" t="s">
        <v>230</v>
      </c>
      <c r="C384" s="731"/>
      <c r="D384" s="699">
        <v>1551.2</v>
      </c>
      <c r="E384" s="700">
        <v>1551.2</v>
      </c>
      <c r="F384" s="696"/>
      <c r="G384" s="696"/>
      <c r="H384" s="696"/>
      <c r="I384" s="696"/>
      <c r="J384" s="696"/>
      <c r="K384" s="696"/>
      <c r="L384" s="701">
        <v>1551.2</v>
      </c>
      <c r="M384" s="697"/>
      <c r="N384" s="702">
        <v>1551.2</v>
      </c>
      <c r="O384" s="696"/>
    </row>
    <row r="385" spans="1:15" s="694" customFormat="1" ht="32.25" customHeight="1" x14ac:dyDescent="0.2">
      <c r="A385" s="750"/>
      <c r="B385" s="698" t="s">
        <v>53</v>
      </c>
      <c r="C385" s="731"/>
      <c r="D385" s="699">
        <v>219</v>
      </c>
      <c r="E385" s="700">
        <v>219</v>
      </c>
      <c r="F385" s="696"/>
      <c r="G385" s="696"/>
      <c r="H385" s="696"/>
      <c r="I385" s="696"/>
      <c r="J385" s="696"/>
      <c r="K385" s="696"/>
      <c r="L385" s="701">
        <v>219</v>
      </c>
      <c r="M385" s="697"/>
      <c r="N385" s="702">
        <v>219</v>
      </c>
      <c r="O385" s="696"/>
    </row>
    <row r="386" spans="1:15" s="694" customFormat="1" ht="32.25" customHeight="1" x14ac:dyDescent="0.2">
      <c r="A386" s="750"/>
      <c r="B386" s="698" t="s">
        <v>55</v>
      </c>
      <c r="C386" s="731"/>
      <c r="D386" s="699">
        <v>1332.2</v>
      </c>
      <c r="E386" s="700">
        <v>1332.2</v>
      </c>
      <c r="F386" s="696"/>
      <c r="G386" s="696"/>
      <c r="H386" s="696"/>
      <c r="I386" s="696"/>
      <c r="J386" s="696"/>
      <c r="K386" s="696"/>
      <c r="L386" s="701">
        <v>1332.2</v>
      </c>
      <c r="M386" s="697"/>
      <c r="N386" s="702">
        <v>1332.2</v>
      </c>
      <c r="O386" s="696"/>
    </row>
    <row r="387" spans="1:15" s="694" customFormat="1" ht="69.75" customHeight="1" x14ac:dyDescent="0.2">
      <c r="A387" s="750"/>
      <c r="B387" s="703" t="s">
        <v>231</v>
      </c>
      <c r="C387" s="731"/>
      <c r="D387" s="704">
        <v>1807.6999999999998</v>
      </c>
      <c r="E387" s="705">
        <v>1807.6999999999998</v>
      </c>
      <c r="F387" s="696"/>
      <c r="G387" s="696"/>
      <c r="H387" s="696"/>
      <c r="I387" s="696"/>
      <c r="J387" s="696"/>
      <c r="K387" s="696"/>
      <c r="L387" s="706">
        <v>1807.6999999999998</v>
      </c>
      <c r="M387" s="697"/>
      <c r="N387" s="707">
        <v>1807.6999999999998</v>
      </c>
      <c r="O387" s="696"/>
    </row>
    <row r="388" spans="1:15" s="674" customFormat="1" ht="32.25" customHeight="1" x14ac:dyDescent="0.2">
      <c r="A388" s="750"/>
      <c r="B388" s="703" t="s">
        <v>53</v>
      </c>
      <c r="C388" s="731"/>
      <c r="D388" s="704">
        <v>255.1</v>
      </c>
      <c r="E388" s="705">
        <v>255.1</v>
      </c>
      <c r="F388" s="676"/>
      <c r="G388" s="676"/>
      <c r="H388" s="676"/>
      <c r="I388" s="676"/>
      <c r="J388" s="676"/>
      <c r="K388" s="676"/>
      <c r="L388" s="706">
        <v>255.1</v>
      </c>
      <c r="M388" s="677"/>
      <c r="N388" s="707">
        <v>255.1</v>
      </c>
      <c r="O388" s="676"/>
    </row>
    <row r="389" spans="1:15" s="674" customFormat="1" ht="32.25" customHeight="1" x14ac:dyDescent="0.2">
      <c r="A389" s="750"/>
      <c r="B389" s="703" t="s">
        <v>55</v>
      </c>
      <c r="C389" s="731"/>
      <c r="D389" s="704">
        <v>1552.6</v>
      </c>
      <c r="E389" s="705">
        <v>1552.6</v>
      </c>
      <c r="F389" s="676"/>
      <c r="G389" s="676"/>
      <c r="H389" s="676"/>
      <c r="I389" s="676"/>
      <c r="J389" s="676"/>
      <c r="K389" s="676"/>
      <c r="L389" s="706">
        <v>1552.6</v>
      </c>
      <c r="M389" s="677"/>
      <c r="N389" s="707">
        <v>1552.6</v>
      </c>
      <c r="O389" s="676"/>
    </row>
    <row r="390" spans="1:15" s="674" customFormat="1" ht="53.25" customHeight="1" x14ac:dyDescent="0.2">
      <c r="A390" s="750"/>
      <c r="B390" s="708" t="s">
        <v>203</v>
      </c>
      <c r="C390" s="731"/>
      <c r="D390" s="709">
        <v>769.8</v>
      </c>
      <c r="E390" s="710">
        <v>769.8</v>
      </c>
      <c r="F390" s="710">
        <v>237.2</v>
      </c>
      <c r="G390" s="710">
        <v>237.2</v>
      </c>
      <c r="H390" s="710"/>
      <c r="I390" s="710"/>
      <c r="J390" s="710"/>
      <c r="K390" s="710"/>
      <c r="L390" s="710">
        <v>532.59999999999991</v>
      </c>
      <c r="M390" s="711"/>
      <c r="N390" s="675">
        <f>SUM(F390+L390)</f>
        <v>769.8</v>
      </c>
      <c r="O390" s="676">
        <f>SUM(G390+M390)</f>
        <v>237.2</v>
      </c>
    </row>
    <row r="391" spans="1:15" s="386" customFormat="1" ht="36" customHeight="1" x14ac:dyDescent="0.2">
      <c r="A391" s="750"/>
      <c r="B391" s="712" t="s">
        <v>123</v>
      </c>
      <c r="C391" s="731"/>
      <c r="D391" s="713">
        <v>598</v>
      </c>
      <c r="E391" s="714">
        <v>598</v>
      </c>
      <c r="F391" s="714"/>
      <c r="G391" s="714"/>
      <c r="H391" s="714"/>
      <c r="I391" s="714"/>
      <c r="J391" s="714">
        <v>598</v>
      </c>
      <c r="K391" s="714"/>
      <c r="L391" s="714"/>
      <c r="M391" s="715"/>
      <c r="N391" s="714">
        <v>598</v>
      </c>
      <c r="O391" s="261"/>
    </row>
    <row r="392" spans="1:15" ht="38.25" customHeight="1" x14ac:dyDescent="0.2">
      <c r="A392" s="5" t="s">
        <v>12</v>
      </c>
      <c r="B392" s="17"/>
      <c r="C392" s="71"/>
      <c r="D392" s="42">
        <f t="shared" ref="D392:O392" si="78">SUM(D333+D337+D340+D347+D343+D348+D351+D354+D357+D360+D363+D366+D369+D372+D375+D378+D381+D384+D387+D390+D391)</f>
        <v>140091.80000000002</v>
      </c>
      <c r="E392" s="42">
        <f t="shared" si="78"/>
        <v>140091.80000000002</v>
      </c>
      <c r="F392" s="42">
        <f t="shared" si="78"/>
        <v>593.5</v>
      </c>
      <c r="G392" s="42">
        <f t="shared" si="78"/>
        <v>593.5</v>
      </c>
      <c r="H392" s="42">
        <f t="shared" si="78"/>
        <v>0</v>
      </c>
      <c r="I392" s="42">
        <f t="shared" si="78"/>
        <v>0</v>
      </c>
      <c r="J392" s="42">
        <f t="shared" si="78"/>
        <v>1890.5</v>
      </c>
      <c r="K392" s="42">
        <f t="shared" si="78"/>
        <v>0</v>
      </c>
      <c r="L392" s="42">
        <f t="shared" si="78"/>
        <v>137662.20000000004</v>
      </c>
      <c r="M392" s="42">
        <f t="shared" si="78"/>
        <v>0</v>
      </c>
      <c r="N392" s="42">
        <f t="shared" si="78"/>
        <v>140091.80000000002</v>
      </c>
      <c r="O392" s="42">
        <f t="shared" si="78"/>
        <v>593.5</v>
      </c>
    </row>
    <row r="393" spans="1:15" ht="28.5" customHeight="1" thickBot="1" x14ac:dyDescent="0.25">
      <c r="A393" s="82"/>
      <c r="B393" s="17" t="s">
        <v>52</v>
      </c>
      <c r="C393" s="24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2"/>
      <c r="O393" s="113"/>
    </row>
    <row r="394" spans="1:15" s="1" customFormat="1" ht="33" customHeight="1" x14ac:dyDescent="0.2">
      <c r="A394" s="82"/>
      <c r="B394" s="17" t="s">
        <v>53</v>
      </c>
      <c r="C394" s="244"/>
      <c r="D394" s="42">
        <f t="shared" ref="D394:O394" si="79">SUM(D391+D390+D388+D385+D382+D379+D376+D373+D370+D367+D364+D361+D358+D355+D352+D349+D347+D344+D341+D338+D334)</f>
        <v>21257.599999999999</v>
      </c>
      <c r="E394" s="42">
        <f t="shared" si="79"/>
        <v>21257.599999999999</v>
      </c>
      <c r="F394" s="42">
        <f t="shared" si="79"/>
        <v>593.49999999999989</v>
      </c>
      <c r="G394" s="42">
        <f t="shared" si="79"/>
        <v>593.49999999999989</v>
      </c>
      <c r="H394" s="42">
        <f t="shared" si="79"/>
        <v>0</v>
      </c>
      <c r="I394" s="42">
        <f t="shared" si="79"/>
        <v>0</v>
      </c>
      <c r="J394" s="42">
        <f t="shared" si="79"/>
        <v>1890.5</v>
      </c>
      <c r="K394" s="42">
        <f t="shared" si="79"/>
        <v>0</v>
      </c>
      <c r="L394" s="42">
        <f t="shared" si="79"/>
        <v>18828</v>
      </c>
      <c r="M394" s="42">
        <f t="shared" si="79"/>
        <v>0</v>
      </c>
      <c r="N394" s="42">
        <f t="shared" si="79"/>
        <v>21257.599999999999</v>
      </c>
      <c r="O394" s="42">
        <f t="shared" si="79"/>
        <v>593.49999999999989</v>
      </c>
    </row>
    <row r="395" spans="1:15" s="1" customFormat="1" ht="37.5" customHeight="1" x14ac:dyDescent="0.2">
      <c r="A395" s="82"/>
      <c r="B395" s="21" t="s">
        <v>55</v>
      </c>
      <c r="C395" s="245"/>
      <c r="D395" s="626">
        <f t="shared" ref="D395:O395" si="80">SUM(D389+D386+D383+D380+D377+D374+D371+D368+D365+D362+D359+D356+D353+D350+D345+D342+D339+D335)</f>
        <v>118834.2</v>
      </c>
      <c r="E395" s="626">
        <f t="shared" si="80"/>
        <v>118834.2</v>
      </c>
      <c r="F395" s="626">
        <f t="shared" si="80"/>
        <v>0</v>
      </c>
      <c r="G395" s="626">
        <f t="shared" si="80"/>
        <v>0</v>
      </c>
      <c r="H395" s="626">
        <f t="shared" si="80"/>
        <v>0</v>
      </c>
      <c r="I395" s="626">
        <f t="shared" si="80"/>
        <v>0</v>
      </c>
      <c r="J395" s="626">
        <f t="shared" si="80"/>
        <v>0</v>
      </c>
      <c r="K395" s="626">
        <f t="shared" si="80"/>
        <v>0</v>
      </c>
      <c r="L395" s="626">
        <f t="shared" si="80"/>
        <v>118834.2</v>
      </c>
      <c r="M395" s="626">
        <f t="shared" si="80"/>
        <v>0</v>
      </c>
      <c r="N395" s="626">
        <f t="shared" si="80"/>
        <v>118834.2</v>
      </c>
      <c r="O395" s="626">
        <f t="shared" si="80"/>
        <v>0</v>
      </c>
    </row>
    <row r="396" spans="1:15" s="362" customFormat="1" ht="37.5" customHeight="1" x14ac:dyDescent="0.2">
      <c r="A396" s="732" t="s">
        <v>204</v>
      </c>
      <c r="B396" s="574" t="s">
        <v>205</v>
      </c>
      <c r="C396" s="245"/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</row>
    <row r="397" spans="1:15" s="362" customFormat="1" ht="24" customHeight="1" x14ac:dyDescent="0.2">
      <c r="A397" s="733"/>
      <c r="B397" s="389" t="s">
        <v>52</v>
      </c>
      <c r="C397" s="245"/>
      <c r="D397" s="380"/>
      <c r="E397" s="380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</row>
    <row r="398" spans="1:15" s="362" customFormat="1" ht="33" customHeight="1" x14ac:dyDescent="0.2">
      <c r="A398" s="733"/>
      <c r="B398" s="389" t="s">
        <v>53</v>
      </c>
      <c r="C398" s="245"/>
      <c r="D398" s="575">
        <v>552</v>
      </c>
      <c r="E398" s="575">
        <v>552</v>
      </c>
      <c r="F398" s="575">
        <v>0</v>
      </c>
      <c r="G398" s="575">
        <v>0</v>
      </c>
      <c r="H398" s="575">
        <v>552</v>
      </c>
      <c r="I398" s="575">
        <v>0</v>
      </c>
      <c r="J398" s="575">
        <v>0</v>
      </c>
      <c r="K398" s="575">
        <v>0</v>
      </c>
      <c r="L398" s="575">
        <v>0</v>
      </c>
      <c r="M398" s="575">
        <v>0</v>
      </c>
      <c r="N398" s="42">
        <f>SUM(H398)</f>
        <v>552</v>
      </c>
      <c r="O398" s="380"/>
    </row>
    <row r="399" spans="1:15" s="362" customFormat="1" ht="37.5" customHeight="1" x14ac:dyDescent="0.2">
      <c r="A399" s="734"/>
      <c r="B399" s="390" t="s">
        <v>55</v>
      </c>
      <c r="C399" s="245"/>
      <c r="D399" s="380"/>
      <c r="E399" s="380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</row>
    <row r="400" spans="1:15" ht="27" customHeight="1" x14ac:dyDescent="0.2">
      <c r="A400" s="25" t="s">
        <v>2</v>
      </c>
      <c r="B400" s="35"/>
      <c r="C400" s="35"/>
      <c r="D400" s="44">
        <f t="shared" ref="D400:O400" si="81">SUM(D392+D398)</f>
        <v>140643.80000000002</v>
      </c>
      <c r="E400" s="44">
        <f t="shared" si="81"/>
        <v>140643.80000000002</v>
      </c>
      <c r="F400" s="44">
        <f t="shared" si="81"/>
        <v>593.5</v>
      </c>
      <c r="G400" s="44">
        <f t="shared" si="81"/>
        <v>593.5</v>
      </c>
      <c r="H400" s="44">
        <f t="shared" si="81"/>
        <v>552</v>
      </c>
      <c r="I400" s="44">
        <f t="shared" si="81"/>
        <v>0</v>
      </c>
      <c r="J400" s="44">
        <f t="shared" si="81"/>
        <v>1890.5</v>
      </c>
      <c r="K400" s="44">
        <f t="shared" si="81"/>
        <v>0</v>
      </c>
      <c r="L400" s="44">
        <f t="shared" si="81"/>
        <v>137662.20000000004</v>
      </c>
      <c r="M400" s="44">
        <f t="shared" si="81"/>
        <v>0</v>
      </c>
      <c r="N400" s="44">
        <f t="shared" si="81"/>
        <v>140643.80000000002</v>
      </c>
      <c r="O400" s="44">
        <f t="shared" si="81"/>
        <v>593.5</v>
      </c>
    </row>
    <row r="401" spans="1:15" s="1" customFormat="1" ht="32.25" customHeight="1" x14ac:dyDescent="0.2">
      <c r="A401" s="25"/>
      <c r="B401" s="35" t="s">
        <v>52</v>
      </c>
      <c r="C401" s="35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56"/>
    </row>
    <row r="402" spans="1:15" s="1" customFormat="1" ht="31.5" customHeight="1" x14ac:dyDescent="0.2">
      <c r="A402" s="25"/>
      <c r="B402" s="35" t="s">
        <v>53</v>
      </c>
      <c r="C402" s="35"/>
      <c r="D402" s="44">
        <f t="shared" ref="D402:O402" si="82">SUM(D394+D398)</f>
        <v>21809.599999999999</v>
      </c>
      <c r="E402" s="44">
        <f t="shared" si="82"/>
        <v>21809.599999999999</v>
      </c>
      <c r="F402" s="44">
        <f t="shared" si="82"/>
        <v>593.49999999999989</v>
      </c>
      <c r="G402" s="44">
        <f t="shared" si="82"/>
        <v>593.49999999999989</v>
      </c>
      <c r="H402" s="44">
        <f t="shared" si="82"/>
        <v>552</v>
      </c>
      <c r="I402" s="44">
        <f t="shared" si="82"/>
        <v>0</v>
      </c>
      <c r="J402" s="44">
        <f t="shared" si="82"/>
        <v>1890.5</v>
      </c>
      <c r="K402" s="44">
        <f t="shared" si="82"/>
        <v>0</v>
      </c>
      <c r="L402" s="44">
        <f t="shared" si="82"/>
        <v>18828</v>
      </c>
      <c r="M402" s="44">
        <f t="shared" si="82"/>
        <v>0</v>
      </c>
      <c r="N402" s="44">
        <f t="shared" si="82"/>
        <v>21809.599999999999</v>
      </c>
      <c r="O402" s="44">
        <f t="shared" si="82"/>
        <v>593.49999999999989</v>
      </c>
    </row>
    <row r="403" spans="1:15" s="1" customFormat="1" ht="30" customHeight="1" x14ac:dyDescent="0.2">
      <c r="A403" s="25"/>
      <c r="B403" s="45" t="s">
        <v>55</v>
      </c>
      <c r="C403" s="45"/>
      <c r="D403" s="44">
        <f t="shared" ref="D403:M403" si="83">SUM(D395)</f>
        <v>118834.2</v>
      </c>
      <c r="E403" s="44">
        <f t="shared" si="83"/>
        <v>118834.2</v>
      </c>
      <c r="F403" s="44">
        <f t="shared" si="83"/>
        <v>0</v>
      </c>
      <c r="G403" s="44">
        <f t="shared" si="83"/>
        <v>0</v>
      </c>
      <c r="H403" s="44">
        <f t="shared" si="83"/>
        <v>0</v>
      </c>
      <c r="I403" s="44">
        <f t="shared" si="83"/>
        <v>0</v>
      </c>
      <c r="J403" s="44">
        <f t="shared" si="83"/>
        <v>0</v>
      </c>
      <c r="K403" s="44">
        <f t="shared" si="83"/>
        <v>0</v>
      </c>
      <c r="L403" s="44">
        <f t="shared" si="83"/>
        <v>118834.2</v>
      </c>
      <c r="M403" s="44">
        <f t="shared" si="83"/>
        <v>0</v>
      </c>
      <c r="N403" s="44">
        <f>SUM(N395)</f>
        <v>118834.2</v>
      </c>
      <c r="O403" s="44">
        <f>SUM(O395)</f>
        <v>0</v>
      </c>
    </row>
    <row r="404" spans="1:15" s="1" customFormat="1" ht="24.75" customHeight="1" x14ac:dyDescent="0.2">
      <c r="A404" s="790" t="s">
        <v>38</v>
      </c>
      <c r="B404" s="791"/>
      <c r="C404" s="792"/>
      <c r="D404" s="792"/>
      <c r="E404" s="792"/>
      <c r="F404" s="792"/>
      <c r="G404" s="792"/>
      <c r="H404" s="792"/>
      <c r="I404" s="792"/>
      <c r="J404" s="792"/>
      <c r="K404" s="792"/>
      <c r="L404" s="792"/>
      <c r="M404" s="792"/>
      <c r="N404" s="793"/>
      <c r="O404" s="290"/>
    </row>
    <row r="405" spans="1:15" s="1" customFormat="1" ht="52.5" customHeight="1" x14ac:dyDescent="0.25">
      <c r="A405" s="794" t="s">
        <v>39</v>
      </c>
      <c r="B405" s="394" t="s">
        <v>192</v>
      </c>
      <c r="C405" s="394"/>
      <c r="D405" s="381">
        <v>32528.9</v>
      </c>
      <c r="E405" s="381">
        <v>32528.9</v>
      </c>
      <c r="F405" s="382">
        <v>8132.2</v>
      </c>
      <c r="G405" s="382">
        <v>7710.5</v>
      </c>
      <c r="H405" s="382">
        <v>8132.2</v>
      </c>
      <c r="I405" s="382">
        <v>7995.6</v>
      </c>
      <c r="J405" s="382">
        <v>8132.2</v>
      </c>
      <c r="K405" s="382"/>
      <c r="L405" s="382">
        <v>8132.3</v>
      </c>
      <c r="M405" s="382"/>
      <c r="N405" s="381">
        <f t="shared" ref="N405:O407" si="84">SUM(F405+H405+J405+L405)</f>
        <v>32528.899999999998</v>
      </c>
      <c r="O405" s="381">
        <f t="shared" si="84"/>
        <v>15706.1</v>
      </c>
    </row>
    <row r="406" spans="1:15" ht="45" x14ac:dyDescent="0.25">
      <c r="A406" s="759"/>
      <c r="B406" s="394" t="s">
        <v>192</v>
      </c>
      <c r="C406" s="394"/>
      <c r="D406" s="201">
        <v>8797.7000000000007</v>
      </c>
      <c r="E406" s="201">
        <v>8797.7000000000007</v>
      </c>
      <c r="F406" s="157">
        <v>2199.4</v>
      </c>
      <c r="G406" s="200">
        <v>1872.2</v>
      </c>
      <c r="H406" s="157">
        <v>2199.4</v>
      </c>
      <c r="I406" s="157">
        <v>1956.1</v>
      </c>
      <c r="J406" s="157">
        <v>2199.4</v>
      </c>
      <c r="K406" s="157"/>
      <c r="L406" s="201">
        <v>2199.5</v>
      </c>
      <c r="M406" s="157"/>
      <c r="N406" s="381">
        <f t="shared" si="84"/>
        <v>8797.7000000000007</v>
      </c>
      <c r="O406" s="381">
        <f t="shared" si="84"/>
        <v>3828.3</v>
      </c>
    </row>
    <row r="407" spans="1:15" ht="57" customHeight="1" x14ac:dyDescent="0.25">
      <c r="A407" s="759"/>
      <c r="B407" s="394" t="s">
        <v>193</v>
      </c>
      <c r="C407" s="394"/>
      <c r="D407" s="200">
        <v>507.4</v>
      </c>
      <c r="E407" s="200">
        <v>507.4</v>
      </c>
      <c r="F407" s="157">
        <v>126.8</v>
      </c>
      <c r="G407" s="157">
        <v>25</v>
      </c>
      <c r="H407" s="157">
        <v>126.8</v>
      </c>
      <c r="I407" s="157">
        <v>92.9</v>
      </c>
      <c r="J407" s="157">
        <v>126.9</v>
      </c>
      <c r="K407" s="157"/>
      <c r="L407" s="157">
        <v>126.9</v>
      </c>
      <c r="M407" s="157"/>
      <c r="N407" s="200">
        <f t="shared" si="84"/>
        <v>507.4</v>
      </c>
      <c r="O407" s="200">
        <f t="shared" si="84"/>
        <v>117.9</v>
      </c>
    </row>
    <row r="408" spans="1:15" ht="51.75" customHeight="1" x14ac:dyDescent="0.2">
      <c r="A408" s="279" t="s">
        <v>12</v>
      </c>
      <c r="B408" s="389"/>
      <c r="C408" s="389"/>
      <c r="D408" s="288">
        <f t="shared" ref="D408:O408" si="85">SUM(D407+D406+D405)</f>
        <v>41834</v>
      </c>
      <c r="E408" s="288">
        <f t="shared" si="85"/>
        <v>41834</v>
      </c>
      <c r="F408" s="288">
        <f t="shared" si="85"/>
        <v>10458.4</v>
      </c>
      <c r="G408" s="288">
        <f t="shared" si="85"/>
        <v>9607.7000000000007</v>
      </c>
      <c r="H408" s="288">
        <f t="shared" si="85"/>
        <v>10458.4</v>
      </c>
      <c r="I408" s="288">
        <f t="shared" si="85"/>
        <v>10044.6</v>
      </c>
      <c r="J408" s="288">
        <f t="shared" si="85"/>
        <v>10458.5</v>
      </c>
      <c r="K408" s="288">
        <f t="shared" si="85"/>
        <v>0</v>
      </c>
      <c r="L408" s="288">
        <f t="shared" si="85"/>
        <v>10458.700000000001</v>
      </c>
      <c r="M408" s="288">
        <f t="shared" si="85"/>
        <v>0</v>
      </c>
      <c r="N408" s="288">
        <f t="shared" si="85"/>
        <v>41834</v>
      </c>
      <c r="O408" s="288">
        <f t="shared" si="85"/>
        <v>19652.3</v>
      </c>
    </row>
    <row r="409" spans="1:15" ht="26.25" customHeight="1" x14ac:dyDescent="0.2">
      <c r="A409" s="383"/>
      <c r="B409" s="389" t="s">
        <v>52</v>
      </c>
      <c r="C409" s="389"/>
      <c r="D409" s="288"/>
      <c r="E409" s="288"/>
      <c r="F409" s="288"/>
      <c r="G409" s="288"/>
      <c r="H409" s="288"/>
      <c r="I409" s="288"/>
      <c r="J409" s="288"/>
      <c r="K409" s="288"/>
      <c r="L409" s="288"/>
      <c r="M409" s="288"/>
      <c r="N409" s="288"/>
      <c r="O409" s="568"/>
    </row>
    <row r="410" spans="1:15" s="1" customFormat="1" ht="34.5" customHeight="1" x14ac:dyDescent="0.2">
      <c r="A410" s="383"/>
      <c r="B410" s="389" t="s">
        <v>53</v>
      </c>
      <c r="C410" s="389"/>
      <c r="D410" s="288">
        <f t="shared" ref="D410:O410" si="86">SUM(D407+D405+D406)</f>
        <v>41834</v>
      </c>
      <c r="E410" s="288">
        <f t="shared" si="86"/>
        <v>41834</v>
      </c>
      <c r="F410" s="288">
        <f t="shared" si="86"/>
        <v>10458.4</v>
      </c>
      <c r="G410" s="288">
        <f t="shared" si="86"/>
        <v>9607.7000000000007</v>
      </c>
      <c r="H410" s="288">
        <f t="shared" si="86"/>
        <v>10458.4</v>
      </c>
      <c r="I410" s="288">
        <f t="shared" si="86"/>
        <v>10044.6</v>
      </c>
      <c r="J410" s="288">
        <f t="shared" si="86"/>
        <v>10458.5</v>
      </c>
      <c r="K410" s="288">
        <f t="shared" si="86"/>
        <v>0</v>
      </c>
      <c r="L410" s="288">
        <f t="shared" si="86"/>
        <v>10458.700000000001</v>
      </c>
      <c r="M410" s="288">
        <f t="shared" si="86"/>
        <v>0</v>
      </c>
      <c r="N410" s="288">
        <f t="shared" si="86"/>
        <v>41834</v>
      </c>
      <c r="O410" s="288">
        <f t="shared" si="86"/>
        <v>19652.3</v>
      </c>
    </row>
    <row r="411" spans="1:15" s="1" customFormat="1" ht="32.25" customHeight="1" x14ac:dyDescent="0.2">
      <c r="A411" s="383"/>
      <c r="B411" s="390" t="s">
        <v>55</v>
      </c>
      <c r="C411" s="390"/>
      <c r="D411" s="288"/>
      <c r="E411" s="288"/>
      <c r="F411" s="288"/>
      <c r="G411" s="288"/>
      <c r="H411" s="288"/>
      <c r="I411" s="288"/>
      <c r="J411" s="288"/>
      <c r="K411" s="288"/>
      <c r="L411" s="288"/>
      <c r="M411" s="288"/>
      <c r="N411" s="577"/>
      <c r="O411" s="577"/>
    </row>
    <row r="412" spans="1:15" s="1" customFormat="1" ht="32.25" customHeight="1" x14ac:dyDescent="0.25">
      <c r="A412" s="764" t="s">
        <v>40</v>
      </c>
      <c r="B412" s="367" t="s">
        <v>103</v>
      </c>
      <c r="C412" s="228"/>
      <c r="D412" s="530">
        <v>27.3</v>
      </c>
      <c r="E412" s="530">
        <v>27.3</v>
      </c>
      <c r="F412" s="531"/>
      <c r="G412" s="532"/>
      <c r="H412" s="531">
        <v>7.3</v>
      </c>
      <c r="I412" s="531">
        <v>18.399999999999999</v>
      </c>
      <c r="J412" s="533">
        <v>20</v>
      </c>
      <c r="K412" s="532"/>
      <c r="L412" s="530"/>
      <c r="M412" s="531"/>
      <c r="N412" s="534">
        <f>SUM(F412+H412+J412+L412)</f>
        <v>27.3</v>
      </c>
      <c r="O412" s="143">
        <f>SUM(G412+I412+K412+M412)</f>
        <v>18.399999999999999</v>
      </c>
    </row>
    <row r="413" spans="1:15" s="1" customFormat="1" ht="19.5" customHeight="1" x14ac:dyDescent="0.25">
      <c r="A413" s="765"/>
      <c r="B413" s="364" t="s">
        <v>52</v>
      </c>
      <c r="C413" s="229"/>
      <c r="D413" s="368"/>
      <c r="E413" s="368"/>
      <c r="F413" s="295"/>
      <c r="G413" s="295"/>
      <c r="H413" s="295"/>
      <c r="I413" s="295"/>
      <c r="J413" s="295"/>
      <c r="K413" s="296"/>
      <c r="L413" s="295"/>
      <c r="M413" s="295"/>
      <c r="N413" s="144"/>
      <c r="O413" s="145"/>
    </row>
    <row r="414" spans="1:15" s="1" customFormat="1" ht="24.75" customHeight="1" x14ac:dyDescent="0.25">
      <c r="A414" s="765"/>
      <c r="B414" s="364" t="s">
        <v>53</v>
      </c>
      <c r="C414" s="229"/>
      <c r="D414" s="530">
        <v>27.3</v>
      </c>
      <c r="E414" s="530">
        <v>27.3</v>
      </c>
      <c r="F414" s="531"/>
      <c r="G414" s="532"/>
      <c r="H414" s="531">
        <v>7.3</v>
      </c>
      <c r="I414" s="531">
        <v>18.399999999999999</v>
      </c>
      <c r="J414" s="533">
        <v>20</v>
      </c>
      <c r="K414" s="532"/>
      <c r="L414" s="530"/>
      <c r="M414" s="531"/>
      <c r="N414" s="534">
        <f>SUM(F414+H414+J414+L414)</f>
        <v>27.3</v>
      </c>
      <c r="O414" s="143">
        <f>SUM(G414+I414+K414+M414)</f>
        <v>18.399999999999999</v>
      </c>
    </row>
    <row r="415" spans="1:15" s="1" customFormat="1" ht="32.25" customHeight="1" x14ac:dyDescent="0.25">
      <c r="A415" s="765"/>
      <c r="B415" s="364" t="s">
        <v>54</v>
      </c>
      <c r="C415" s="229"/>
      <c r="D415" s="368"/>
      <c r="E415" s="368"/>
      <c r="F415" s="295"/>
      <c r="G415" s="294"/>
      <c r="H415" s="294"/>
      <c r="I415" s="295"/>
      <c r="J415" s="294"/>
      <c r="K415" s="295"/>
      <c r="L415" s="294"/>
      <c r="M415" s="295"/>
      <c r="N415" s="144"/>
      <c r="O415" s="145"/>
    </row>
    <row r="416" spans="1:15" s="1" customFormat="1" ht="31.5" customHeight="1" x14ac:dyDescent="0.25">
      <c r="A416" s="765"/>
      <c r="B416" s="364" t="s">
        <v>194</v>
      </c>
      <c r="C416" s="197"/>
      <c r="D416" s="530">
        <v>200</v>
      </c>
      <c r="E416" s="530">
        <v>200</v>
      </c>
      <c r="F416" s="537"/>
      <c r="G416" s="537"/>
      <c r="H416" s="531">
        <v>68</v>
      </c>
      <c r="I416" s="531">
        <v>68</v>
      </c>
      <c r="J416" s="531"/>
      <c r="K416" s="532"/>
      <c r="L416" s="532">
        <v>132</v>
      </c>
      <c r="M416" s="531"/>
      <c r="N416" s="535">
        <f>SUM(F416+H416+J416+L416)</f>
        <v>200</v>
      </c>
      <c r="O416" s="536">
        <f>SUM(G416+I416+K416+M416)</f>
        <v>68</v>
      </c>
    </row>
    <row r="417" spans="1:15" s="1" customFormat="1" ht="19.5" customHeight="1" x14ac:dyDescent="0.25">
      <c r="A417" s="765"/>
      <c r="B417" s="364" t="s">
        <v>52</v>
      </c>
      <c r="C417" s="197"/>
      <c r="D417" s="530"/>
      <c r="E417" s="530"/>
      <c r="F417" s="531"/>
      <c r="G417" s="531"/>
      <c r="H417" s="531"/>
      <c r="I417" s="531"/>
      <c r="J417" s="531"/>
      <c r="K417" s="532"/>
      <c r="L417" s="532"/>
      <c r="M417" s="531"/>
      <c r="N417" s="538"/>
      <c r="O417" s="539"/>
    </row>
    <row r="418" spans="1:15" s="1" customFormat="1" ht="23.25" customHeight="1" x14ac:dyDescent="0.25">
      <c r="A418" s="765"/>
      <c r="B418" s="364" t="s">
        <v>53</v>
      </c>
      <c r="C418" s="229"/>
      <c r="D418" s="530">
        <v>200</v>
      </c>
      <c r="E418" s="530">
        <v>200</v>
      </c>
      <c r="F418" s="537"/>
      <c r="G418" s="537"/>
      <c r="H418" s="531">
        <v>68</v>
      </c>
      <c r="I418" s="531">
        <v>68</v>
      </c>
      <c r="J418" s="531"/>
      <c r="K418" s="532"/>
      <c r="L418" s="532">
        <v>132</v>
      </c>
      <c r="M418" s="531"/>
      <c r="N418" s="535">
        <f>SUM(F418+H418+J418+L418)</f>
        <v>200</v>
      </c>
      <c r="O418" s="536">
        <f>SUM(G418+I418+K418+M418)</f>
        <v>68</v>
      </c>
    </row>
    <row r="419" spans="1:15" s="1" customFormat="1" ht="39.75" customHeight="1" thickBot="1" x14ac:dyDescent="0.3">
      <c r="A419" s="765"/>
      <c r="B419" s="293" t="s">
        <v>54</v>
      </c>
      <c r="C419" s="229"/>
      <c r="D419" s="297"/>
      <c r="E419" s="297"/>
      <c r="F419" s="295"/>
      <c r="G419" s="295"/>
      <c r="H419" s="295"/>
      <c r="I419" s="295"/>
      <c r="J419" s="295"/>
      <c r="K419" s="296"/>
      <c r="L419" s="296"/>
      <c r="M419" s="295"/>
      <c r="N419" s="146"/>
      <c r="O419" s="13"/>
    </row>
    <row r="420" spans="1:15" ht="41.25" customHeight="1" x14ac:dyDescent="0.2">
      <c r="A420" s="5" t="s">
        <v>12</v>
      </c>
      <c r="B420" s="28"/>
      <c r="C420" s="239"/>
      <c r="D420" s="41">
        <f t="shared" ref="D420:O420" si="87">SUM(D412+D416)</f>
        <v>227.3</v>
      </c>
      <c r="E420" s="41">
        <f t="shared" si="87"/>
        <v>227.3</v>
      </c>
      <c r="F420" s="41">
        <f t="shared" si="87"/>
        <v>0</v>
      </c>
      <c r="G420" s="41">
        <f t="shared" si="87"/>
        <v>0</v>
      </c>
      <c r="H420" s="41">
        <f t="shared" si="87"/>
        <v>75.3</v>
      </c>
      <c r="I420" s="41">
        <f t="shared" si="87"/>
        <v>86.4</v>
      </c>
      <c r="J420" s="41">
        <f t="shared" si="87"/>
        <v>20</v>
      </c>
      <c r="K420" s="41">
        <f t="shared" si="87"/>
        <v>0</v>
      </c>
      <c r="L420" s="41">
        <f t="shared" si="87"/>
        <v>132</v>
      </c>
      <c r="M420" s="41">
        <f t="shared" si="87"/>
        <v>0</v>
      </c>
      <c r="N420" s="41">
        <f t="shared" si="87"/>
        <v>227.3</v>
      </c>
      <c r="O420" s="41">
        <f t="shared" si="87"/>
        <v>86.4</v>
      </c>
    </row>
    <row r="421" spans="1:15" ht="31.5" customHeight="1" x14ac:dyDescent="0.2">
      <c r="A421" s="795"/>
      <c r="B421" s="17" t="s">
        <v>52</v>
      </c>
      <c r="C421" s="17"/>
      <c r="D421" s="37"/>
      <c r="E421" s="37"/>
      <c r="F421" s="38"/>
      <c r="G421" s="38"/>
      <c r="H421" s="37"/>
      <c r="I421" s="37"/>
      <c r="J421" s="37"/>
      <c r="K421" s="39"/>
      <c r="L421" s="40"/>
      <c r="M421" s="37"/>
      <c r="N421" s="121"/>
      <c r="O421" s="10"/>
    </row>
    <row r="422" spans="1:15" ht="34.5" customHeight="1" x14ac:dyDescent="0.2">
      <c r="A422" s="731"/>
      <c r="B422" s="17" t="s">
        <v>53</v>
      </c>
      <c r="C422" s="17"/>
      <c r="D422" s="41">
        <f t="shared" ref="D422:O422" si="88">SUM(D418+D414)</f>
        <v>227.3</v>
      </c>
      <c r="E422" s="41">
        <f t="shared" si="88"/>
        <v>227.3</v>
      </c>
      <c r="F422" s="41">
        <f t="shared" si="88"/>
        <v>0</v>
      </c>
      <c r="G422" s="41">
        <f t="shared" si="88"/>
        <v>0</v>
      </c>
      <c r="H422" s="41">
        <f t="shared" si="88"/>
        <v>75.3</v>
      </c>
      <c r="I422" s="41">
        <f t="shared" si="88"/>
        <v>86.4</v>
      </c>
      <c r="J422" s="41">
        <f t="shared" si="88"/>
        <v>20</v>
      </c>
      <c r="K422" s="41">
        <f t="shared" si="88"/>
        <v>0</v>
      </c>
      <c r="L422" s="41">
        <f t="shared" si="88"/>
        <v>132</v>
      </c>
      <c r="M422" s="41">
        <f t="shared" si="88"/>
        <v>0</v>
      </c>
      <c r="N422" s="41">
        <f t="shared" si="88"/>
        <v>227.3</v>
      </c>
      <c r="O422" s="41">
        <f t="shared" si="88"/>
        <v>86.4</v>
      </c>
    </row>
    <row r="423" spans="1:15" ht="36.75" customHeight="1" thickBot="1" x14ac:dyDescent="0.25">
      <c r="A423" s="739"/>
      <c r="B423" s="29" t="s">
        <v>54</v>
      </c>
      <c r="C423" s="71"/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/>
      <c r="J423" s="6">
        <v>0</v>
      </c>
      <c r="K423" s="6">
        <v>0</v>
      </c>
      <c r="L423" s="6">
        <v>0</v>
      </c>
      <c r="M423" s="6"/>
      <c r="N423" s="6"/>
      <c r="O423" s="113"/>
    </row>
    <row r="424" spans="1:15" s="259" customFormat="1" ht="54.75" customHeight="1" x14ac:dyDescent="0.2">
      <c r="A424" s="728" t="s">
        <v>59</v>
      </c>
      <c r="B424" s="551" t="s">
        <v>57</v>
      </c>
      <c r="C424" s="726"/>
      <c r="D424" s="717">
        <v>3952.1</v>
      </c>
      <c r="E424" s="717">
        <v>3952.1</v>
      </c>
      <c r="F424" s="718">
        <v>988</v>
      </c>
      <c r="G424" s="718">
        <v>720.1</v>
      </c>
      <c r="H424" s="718">
        <v>988</v>
      </c>
      <c r="I424" s="718">
        <v>860.7</v>
      </c>
      <c r="J424" s="718">
        <v>988</v>
      </c>
      <c r="K424" s="719"/>
      <c r="L424" s="719">
        <v>988.1</v>
      </c>
      <c r="M424" s="718"/>
      <c r="N424" s="552">
        <f>SUM(F424+H424+J424+L424)</f>
        <v>3952.1</v>
      </c>
      <c r="O424" s="553">
        <f>SUM(G424+I424+K424+M424)</f>
        <v>1580.8000000000002</v>
      </c>
    </row>
    <row r="425" spans="1:15" s="259" customFormat="1" ht="22.5" customHeight="1" x14ac:dyDescent="0.2">
      <c r="A425" s="729"/>
      <c r="B425" s="554" t="s">
        <v>52</v>
      </c>
      <c r="C425" s="727"/>
      <c r="D425" s="198"/>
      <c r="E425" s="198"/>
      <c r="F425" s="198"/>
      <c r="G425" s="198"/>
      <c r="H425" s="198"/>
      <c r="I425" s="198"/>
      <c r="J425" s="198"/>
      <c r="K425" s="315"/>
      <c r="L425" s="315"/>
      <c r="M425" s="198"/>
      <c r="N425" s="555"/>
      <c r="O425" s="556"/>
    </row>
    <row r="426" spans="1:15" s="259" customFormat="1" ht="23.25" customHeight="1" x14ac:dyDescent="0.2">
      <c r="A426" s="729"/>
      <c r="B426" s="554" t="s">
        <v>53</v>
      </c>
      <c r="C426" s="727"/>
      <c r="D426" s="717">
        <v>3952.1</v>
      </c>
      <c r="E426" s="717">
        <v>3952.1</v>
      </c>
      <c r="F426" s="718">
        <v>988</v>
      </c>
      <c r="G426" s="718">
        <v>720.1</v>
      </c>
      <c r="H426" s="718">
        <v>988</v>
      </c>
      <c r="I426" s="718">
        <v>860.7</v>
      </c>
      <c r="J426" s="718">
        <v>988</v>
      </c>
      <c r="K426" s="719"/>
      <c r="L426" s="719">
        <v>988.1</v>
      </c>
      <c r="M426" s="718"/>
      <c r="N426" s="552">
        <f>SUM(F426+H426+J426+L426)</f>
        <v>3952.1</v>
      </c>
      <c r="O426" s="553">
        <f>SUM(G426+I426+K426+M426)</f>
        <v>1580.8000000000002</v>
      </c>
    </row>
    <row r="427" spans="1:15" s="259" customFormat="1" ht="36.75" customHeight="1" x14ac:dyDescent="0.2">
      <c r="A427" s="729"/>
      <c r="B427" s="557" t="s">
        <v>54</v>
      </c>
      <c r="C427" s="727"/>
      <c r="D427" s="198"/>
      <c r="E427" s="198"/>
      <c r="F427" s="198"/>
      <c r="G427" s="198"/>
      <c r="H427" s="198"/>
      <c r="I427" s="198"/>
      <c r="J427" s="198"/>
      <c r="K427" s="315"/>
      <c r="L427" s="315"/>
      <c r="M427" s="198"/>
      <c r="N427" s="555"/>
      <c r="O427" s="556"/>
    </row>
    <row r="428" spans="1:15" s="259" customFormat="1" ht="59.25" customHeight="1" x14ac:dyDescent="0.2">
      <c r="A428" s="729"/>
      <c r="B428" s="557" t="s">
        <v>195</v>
      </c>
      <c r="C428" s="727"/>
      <c r="D428" s="720">
        <v>9873.4</v>
      </c>
      <c r="E428" s="720">
        <v>9873.4</v>
      </c>
      <c r="F428" s="720">
        <v>2468.4</v>
      </c>
      <c r="G428" s="720">
        <v>1826.2</v>
      </c>
      <c r="H428" s="720">
        <v>2468.4</v>
      </c>
      <c r="I428" s="720">
        <v>2474.8000000000002</v>
      </c>
      <c r="J428" s="720">
        <v>2468.4</v>
      </c>
      <c r="K428" s="720"/>
      <c r="L428" s="720">
        <v>2468.1999999999998</v>
      </c>
      <c r="M428" s="720"/>
      <c r="N428" s="552">
        <f>SUM(F428+H428+J428+L428)</f>
        <v>9873.4000000000015</v>
      </c>
      <c r="O428" s="553">
        <f>SUM(G428+I428+K428+M428)</f>
        <v>4301</v>
      </c>
    </row>
    <row r="429" spans="1:15" s="259" customFormat="1" ht="22.5" customHeight="1" x14ac:dyDescent="0.2">
      <c r="A429" s="729"/>
      <c r="B429" s="554" t="s">
        <v>52</v>
      </c>
      <c r="C429" s="727"/>
      <c r="D429" s="198"/>
      <c r="E429" s="198"/>
      <c r="F429" s="198"/>
      <c r="G429" s="198"/>
      <c r="H429" s="198"/>
      <c r="I429" s="198"/>
      <c r="J429" s="198"/>
      <c r="K429" s="315"/>
      <c r="L429" s="315"/>
      <c r="M429" s="198"/>
      <c r="N429" s="555"/>
      <c r="O429" s="556"/>
    </row>
    <row r="430" spans="1:15" s="259" customFormat="1" ht="20.25" customHeight="1" x14ac:dyDescent="0.2">
      <c r="A430" s="729"/>
      <c r="B430" s="554" t="s">
        <v>53</v>
      </c>
      <c r="C430" s="727"/>
      <c r="D430" s="720">
        <v>9873.4</v>
      </c>
      <c r="E430" s="720">
        <v>9873.4</v>
      </c>
      <c r="F430" s="720">
        <v>2468.4</v>
      </c>
      <c r="G430" s="720">
        <v>1826.2</v>
      </c>
      <c r="H430" s="720">
        <v>2468.4</v>
      </c>
      <c r="I430" s="720">
        <v>2474.8000000000002</v>
      </c>
      <c r="J430" s="720">
        <v>2468.4</v>
      </c>
      <c r="K430" s="720"/>
      <c r="L430" s="720">
        <v>2468.1999999999998</v>
      </c>
      <c r="M430" s="720"/>
      <c r="N430" s="552">
        <f>SUM(F430+H430+J430+L430)</f>
        <v>9873.4000000000015</v>
      </c>
      <c r="O430" s="553">
        <f>SUM(G430+I430+K430+M430)</f>
        <v>4301</v>
      </c>
    </row>
    <row r="431" spans="1:15" s="259" customFormat="1" ht="36.75" customHeight="1" x14ac:dyDescent="0.2">
      <c r="A431" s="729"/>
      <c r="B431" s="558" t="s">
        <v>54</v>
      </c>
      <c r="C431" s="727"/>
      <c r="D431" s="316"/>
      <c r="E431" s="316"/>
      <c r="F431" s="316"/>
      <c r="G431" s="316"/>
      <c r="H431" s="316"/>
      <c r="I431" s="316"/>
      <c r="J431" s="316"/>
      <c r="K431" s="317"/>
      <c r="L431" s="317"/>
      <c r="M431" s="316"/>
      <c r="N431" s="555"/>
      <c r="O431" s="556"/>
    </row>
    <row r="432" spans="1:15" s="259" customFormat="1" ht="46.5" customHeight="1" x14ac:dyDescent="0.2">
      <c r="A432" s="729"/>
      <c r="B432" s="559" t="s">
        <v>105</v>
      </c>
      <c r="C432" s="727"/>
      <c r="D432" s="721">
        <v>300</v>
      </c>
      <c r="E432" s="721">
        <v>300</v>
      </c>
      <c r="F432" s="722">
        <v>75</v>
      </c>
      <c r="G432" s="720">
        <v>130</v>
      </c>
      <c r="H432" s="722">
        <v>75</v>
      </c>
      <c r="I432" s="720">
        <v>96</v>
      </c>
      <c r="J432" s="722">
        <v>75</v>
      </c>
      <c r="K432" s="720"/>
      <c r="L432" s="722">
        <v>75</v>
      </c>
      <c r="M432" s="720"/>
      <c r="N432" s="552">
        <f>SUM(F432+H432+J432+L432)</f>
        <v>300</v>
      </c>
      <c r="O432" s="553">
        <f>SUM(G432+I432+K432+M432)</f>
        <v>226</v>
      </c>
    </row>
    <row r="433" spans="1:15" s="259" customFormat="1" ht="20.25" customHeight="1" x14ac:dyDescent="0.2">
      <c r="A433" s="729"/>
      <c r="B433" s="554" t="s">
        <v>52</v>
      </c>
      <c r="C433" s="727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555"/>
      <c r="O433" s="556"/>
    </row>
    <row r="434" spans="1:15" s="259" customFormat="1" ht="22.5" customHeight="1" x14ac:dyDescent="0.2">
      <c r="A434" s="729"/>
      <c r="B434" s="554" t="s">
        <v>53</v>
      </c>
      <c r="C434" s="727"/>
      <c r="D434" s="721">
        <v>300</v>
      </c>
      <c r="E434" s="721">
        <v>300</v>
      </c>
      <c r="F434" s="722">
        <v>75</v>
      </c>
      <c r="G434" s="720">
        <v>130</v>
      </c>
      <c r="H434" s="722">
        <v>75</v>
      </c>
      <c r="I434" s="720">
        <v>96</v>
      </c>
      <c r="J434" s="722">
        <v>75</v>
      </c>
      <c r="K434" s="720"/>
      <c r="L434" s="722">
        <v>75</v>
      </c>
      <c r="M434" s="720"/>
      <c r="N434" s="552">
        <f>SUM(F434+H434+J434+L434)</f>
        <v>300</v>
      </c>
      <c r="O434" s="553">
        <f>SUM(G434+I434+K434+M434)</f>
        <v>226</v>
      </c>
    </row>
    <row r="435" spans="1:15" s="259" customFormat="1" ht="36.75" customHeight="1" thickBot="1" x14ac:dyDescent="0.25">
      <c r="A435" s="729"/>
      <c r="B435" s="560" t="s">
        <v>54</v>
      </c>
      <c r="C435" s="727"/>
      <c r="D435" s="318"/>
      <c r="E435" s="318"/>
      <c r="F435" s="318"/>
      <c r="G435" s="318"/>
      <c r="H435" s="318"/>
      <c r="I435" s="198"/>
      <c r="J435" s="198"/>
      <c r="K435" s="198"/>
      <c r="L435" s="198"/>
      <c r="M435" s="198"/>
      <c r="N435" s="555"/>
      <c r="O435" s="556"/>
    </row>
    <row r="436" spans="1:15" s="259" customFormat="1" ht="220.5" customHeight="1" x14ac:dyDescent="0.2">
      <c r="A436" s="729"/>
      <c r="B436" s="561" t="s">
        <v>106</v>
      </c>
      <c r="C436" s="727"/>
      <c r="D436" s="721">
        <v>300</v>
      </c>
      <c r="E436" s="720">
        <v>300</v>
      </c>
      <c r="F436" s="720">
        <v>75</v>
      </c>
      <c r="G436" s="720">
        <v>35.5</v>
      </c>
      <c r="H436" s="720">
        <v>75</v>
      </c>
      <c r="I436" s="720">
        <v>86.1</v>
      </c>
      <c r="J436" s="720">
        <v>75</v>
      </c>
      <c r="K436" s="720"/>
      <c r="L436" s="720">
        <v>75</v>
      </c>
      <c r="M436" s="720"/>
      <c r="N436" s="552">
        <f>SUM(F436+H436+J436+L436)</f>
        <v>300</v>
      </c>
      <c r="O436" s="553">
        <f>SUM(G436+I436+K436+M436)</f>
        <v>121.6</v>
      </c>
    </row>
    <row r="437" spans="1:15" s="259" customFormat="1" ht="21" customHeight="1" x14ac:dyDescent="0.2">
      <c r="A437" s="729"/>
      <c r="B437" s="561" t="s">
        <v>52</v>
      </c>
      <c r="C437" s="727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555"/>
      <c r="O437" s="556"/>
    </row>
    <row r="438" spans="1:15" s="259" customFormat="1" ht="21.75" customHeight="1" x14ac:dyDescent="0.2">
      <c r="A438" s="729"/>
      <c r="B438" s="561" t="s">
        <v>53</v>
      </c>
      <c r="C438" s="727"/>
      <c r="D438" s="721">
        <v>300</v>
      </c>
      <c r="E438" s="720">
        <v>300</v>
      </c>
      <c r="F438" s="720">
        <v>75</v>
      </c>
      <c r="G438" s="720">
        <v>35.5</v>
      </c>
      <c r="H438" s="720">
        <v>75</v>
      </c>
      <c r="I438" s="720">
        <v>86.1</v>
      </c>
      <c r="J438" s="720">
        <v>75</v>
      </c>
      <c r="K438" s="720"/>
      <c r="L438" s="720">
        <v>75</v>
      </c>
      <c r="M438" s="720"/>
      <c r="N438" s="552">
        <f>SUM(F438+H438+J438+L438)</f>
        <v>300</v>
      </c>
      <c r="O438" s="553">
        <f>SUM(G438+I438+K438+M438)</f>
        <v>121.6</v>
      </c>
    </row>
    <row r="439" spans="1:15" s="259" customFormat="1" ht="30" customHeight="1" x14ac:dyDescent="0.2">
      <c r="A439" s="729"/>
      <c r="B439" s="561" t="s">
        <v>54</v>
      </c>
      <c r="C439" s="727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555"/>
      <c r="O439" s="556"/>
    </row>
    <row r="440" spans="1:15" ht="125.25" customHeight="1" x14ac:dyDescent="0.2">
      <c r="A440" s="729"/>
      <c r="B440" s="561" t="s">
        <v>107</v>
      </c>
      <c r="C440" s="727"/>
      <c r="D440" s="721">
        <v>200</v>
      </c>
      <c r="E440" s="720">
        <v>200</v>
      </c>
      <c r="F440" s="720">
        <v>50</v>
      </c>
      <c r="G440" s="720">
        <v>0</v>
      </c>
      <c r="H440" s="720">
        <v>50</v>
      </c>
      <c r="I440" s="720">
        <v>1.3</v>
      </c>
      <c r="J440" s="720">
        <v>50</v>
      </c>
      <c r="K440" s="720"/>
      <c r="L440" s="720">
        <v>50</v>
      </c>
      <c r="M440" s="720"/>
      <c r="N440" s="552">
        <f>SUM(F440+H440+J440+L440)</f>
        <v>200</v>
      </c>
      <c r="O440" s="553">
        <f>SUM(G440+I440+K440+M440)</f>
        <v>1.3</v>
      </c>
    </row>
    <row r="441" spans="1:15" s="1" customFormat="1" ht="19.5" customHeight="1" x14ac:dyDescent="0.2">
      <c r="A441" s="729"/>
      <c r="B441" s="561" t="s">
        <v>52</v>
      </c>
      <c r="C441" s="727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315"/>
      <c r="O441" s="198"/>
    </row>
    <row r="442" spans="1:15" s="1" customFormat="1" ht="19.5" customHeight="1" x14ac:dyDescent="0.2">
      <c r="A442" s="729"/>
      <c r="B442" s="561" t="s">
        <v>53</v>
      </c>
      <c r="C442" s="727"/>
      <c r="D442" s="721">
        <v>200</v>
      </c>
      <c r="E442" s="720">
        <v>200</v>
      </c>
      <c r="F442" s="720">
        <v>50</v>
      </c>
      <c r="G442" s="720">
        <v>0</v>
      </c>
      <c r="H442" s="720">
        <v>50</v>
      </c>
      <c r="I442" s="720">
        <v>1.3</v>
      </c>
      <c r="J442" s="720">
        <v>50</v>
      </c>
      <c r="K442" s="720"/>
      <c r="L442" s="720">
        <v>50</v>
      </c>
      <c r="M442" s="720"/>
      <c r="N442" s="552">
        <f>SUM(F442+H442+J442+L442)</f>
        <v>200</v>
      </c>
      <c r="O442" s="198">
        <f>SUM(G442+I442+K442+M4490+M442)</f>
        <v>1.3</v>
      </c>
    </row>
    <row r="443" spans="1:15" s="1" customFormat="1" ht="38.25" customHeight="1" x14ac:dyDescent="0.2">
      <c r="A443" s="729"/>
      <c r="B443" s="561" t="s">
        <v>54</v>
      </c>
      <c r="C443" s="727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315"/>
      <c r="O443" s="198"/>
    </row>
    <row r="444" spans="1:15" s="1" customFormat="1" ht="57.75" customHeight="1" x14ac:dyDescent="0.2">
      <c r="A444" s="729"/>
      <c r="B444" s="561" t="s">
        <v>108</v>
      </c>
      <c r="C444" s="727"/>
      <c r="D444" s="721">
        <v>40</v>
      </c>
      <c r="E444" s="720">
        <v>40</v>
      </c>
      <c r="F444" s="720">
        <v>10</v>
      </c>
      <c r="G444" s="720">
        <v>0</v>
      </c>
      <c r="H444" s="720">
        <v>10</v>
      </c>
      <c r="I444" s="720">
        <v>0</v>
      </c>
      <c r="J444" s="720">
        <v>10</v>
      </c>
      <c r="K444" s="720"/>
      <c r="L444" s="720">
        <v>10</v>
      </c>
      <c r="M444" s="720"/>
      <c r="N444" s="552">
        <f>SUM(F444+H444+J444+L444)</f>
        <v>40</v>
      </c>
      <c r="O444" s="198">
        <f>SUM(G444+I444+K444+M4496+M444)</f>
        <v>0</v>
      </c>
    </row>
    <row r="445" spans="1:15" s="1" customFormat="1" ht="21.75" customHeight="1" x14ac:dyDescent="0.2">
      <c r="A445" s="729"/>
      <c r="B445" s="561" t="s">
        <v>52</v>
      </c>
      <c r="C445" s="727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315"/>
      <c r="O445" s="198"/>
    </row>
    <row r="446" spans="1:15" s="1" customFormat="1" ht="23.25" customHeight="1" x14ac:dyDescent="0.2">
      <c r="A446" s="729"/>
      <c r="B446" s="561" t="s">
        <v>53</v>
      </c>
      <c r="C446" s="727"/>
      <c r="D446" s="721">
        <v>40</v>
      </c>
      <c r="E446" s="720">
        <v>40</v>
      </c>
      <c r="F446" s="720">
        <v>10</v>
      </c>
      <c r="G446" s="720">
        <v>0</v>
      </c>
      <c r="H446" s="720">
        <v>10</v>
      </c>
      <c r="I446" s="720">
        <v>0</v>
      </c>
      <c r="J446" s="720">
        <v>10</v>
      </c>
      <c r="K446" s="720"/>
      <c r="L446" s="720">
        <v>10</v>
      </c>
      <c r="M446" s="720"/>
      <c r="N446" s="552">
        <f>SUM(F446+H446+J446+L446)</f>
        <v>40</v>
      </c>
      <c r="O446" s="198">
        <f>SUM(G446+I446+K446+M4498+M446)</f>
        <v>0</v>
      </c>
    </row>
    <row r="447" spans="1:15" s="1" customFormat="1" ht="33" customHeight="1" x14ac:dyDescent="0.2">
      <c r="A447" s="729"/>
      <c r="B447" s="561" t="s">
        <v>54</v>
      </c>
      <c r="C447" s="727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315"/>
      <c r="O447" s="198"/>
    </row>
    <row r="448" spans="1:15" s="1" customFormat="1" ht="110.25" customHeight="1" x14ac:dyDescent="0.2">
      <c r="A448" s="729"/>
      <c r="B448" s="561" t="s">
        <v>109</v>
      </c>
      <c r="C448" s="727"/>
      <c r="D448" s="721">
        <v>100</v>
      </c>
      <c r="E448" s="720">
        <v>100</v>
      </c>
      <c r="F448" s="720">
        <v>25</v>
      </c>
      <c r="G448" s="720">
        <v>3</v>
      </c>
      <c r="H448" s="720">
        <v>25</v>
      </c>
      <c r="I448" s="720">
        <v>2.4</v>
      </c>
      <c r="J448" s="720">
        <v>25</v>
      </c>
      <c r="K448" s="720"/>
      <c r="L448" s="720">
        <v>25</v>
      </c>
      <c r="M448" s="720"/>
      <c r="N448" s="552">
        <f>SUM(F448+H448+J448+L448)</f>
        <v>100</v>
      </c>
      <c r="O448" s="553">
        <f>SUM(G448+I448+K448+M448)</f>
        <v>5.4</v>
      </c>
    </row>
    <row r="449" spans="1:15" s="1" customFormat="1" ht="23.25" customHeight="1" x14ac:dyDescent="0.2">
      <c r="A449" s="729"/>
      <c r="B449" s="561" t="s">
        <v>52</v>
      </c>
      <c r="C449" s="727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315"/>
      <c r="O449" s="198"/>
    </row>
    <row r="450" spans="1:15" s="1" customFormat="1" ht="22.5" customHeight="1" x14ac:dyDescent="0.2">
      <c r="A450" s="729"/>
      <c r="B450" s="561" t="s">
        <v>53</v>
      </c>
      <c r="C450" s="727"/>
      <c r="D450" s="721">
        <v>100</v>
      </c>
      <c r="E450" s="720">
        <v>100</v>
      </c>
      <c r="F450" s="720">
        <v>25</v>
      </c>
      <c r="G450" s="720">
        <v>3</v>
      </c>
      <c r="H450" s="720">
        <v>25</v>
      </c>
      <c r="I450" s="720">
        <v>2.4</v>
      </c>
      <c r="J450" s="720">
        <v>25</v>
      </c>
      <c r="K450" s="720"/>
      <c r="L450" s="720">
        <v>25</v>
      </c>
      <c r="M450" s="720"/>
      <c r="N450" s="552">
        <f>SUM(F450+H450+J450+L450)</f>
        <v>100</v>
      </c>
      <c r="O450" s="553">
        <f>SUM(G450+I450+K450+M450)</f>
        <v>5.4</v>
      </c>
    </row>
    <row r="451" spans="1:15" s="1" customFormat="1" ht="35.25" customHeight="1" x14ac:dyDescent="0.2">
      <c r="A451" s="729"/>
      <c r="B451" s="561" t="s">
        <v>54</v>
      </c>
      <c r="C451" s="727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552"/>
      <c r="O451" s="198"/>
    </row>
    <row r="452" spans="1:15" s="1" customFormat="1" ht="70.5" customHeight="1" x14ac:dyDescent="0.2">
      <c r="A452" s="729"/>
      <c r="B452" s="561" t="s">
        <v>110</v>
      </c>
      <c r="C452" s="727"/>
      <c r="D452" s="720">
        <v>60</v>
      </c>
      <c r="E452" s="720">
        <v>60</v>
      </c>
      <c r="F452" s="720">
        <v>15</v>
      </c>
      <c r="G452" s="720">
        <v>12</v>
      </c>
      <c r="H452" s="720">
        <v>15</v>
      </c>
      <c r="I452" s="720">
        <v>14.5</v>
      </c>
      <c r="J452" s="720">
        <v>15</v>
      </c>
      <c r="K452" s="720"/>
      <c r="L452" s="720">
        <v>15</v>
      </c>
      <c r="M452" s="720"/>
      <c r="N452" s="552">
        <f>SUM(F452+H452+J452+L452)</f>
        <v>60</v>
      </c>
      <c r="O452" s="553">
        <f>SUM(G452+I452+K452+M452)</f>
        <v>26.5</v>
      </c>
    </row>
    <row r="453" spans="1:15" s="1" customFormat="1" ht="22.5" customHeight="1" x14ac:dyDescent="0.2">
      <c r="A453" s="729"/>
      <c r="B453" s="561" t="s">
        <v>52</v>
      </c>
      <c r="C453" s="727"/>
      <c r="D453" s="198"/>
      <c r="E453" s="198"/>
      <c r="F453" s="198"/>
      <c r="G453" s="198"/>
      <c r="H453" s="198"/>
      <c r="I453" s="198"/>
      <c r="J453" s="198"/>
      <c r="K453" s="198"/>
      <c r="L453" s="198"/>
      <c r="M453" s="198"/>
      <c r="N453" s="552"/>
      <c r="O453" s="198"/>
    </row>
    <row r="454" spans="1:15" s="1" customFormat="1" ht="22.5" customHeight="1" x14ac:dyDescent="0.2">
      <c r="A454" s="729"/>
      <c r="B454" s="561" t="s">
        <v>53</v>
      </c>
      <c r="C454" s="727"/>
      <c r="D454" s="720">
        <v>60</v>
      </c>
      <c r="E454" s="720">
        <v>60</v>
      </c>
      <c r="F454" s="720">
        <v>15</v>
      </c>
      <c r="G454" s="720">
        <v>12</v>
      </c>
      <c r="H454" s="720">
        <v>15</v>
      </c>
      <c r="I454" s="720">
        <v>14.5</v>
      </c>
      <c r="J454" s="720">
        <v>15</v>
      </c>
      <c r="K454" s="720"/>
      <c r="L454" s="720">
        <v>15</v>
      </c>
      <c r="M454" s="720"/>
      <c r="N454" s="552">
        <f>SUM(F454+H454+J454+L454)</f>
        <v>60</v>
      </c>
      <c r="O454" s="553">
        <f>SUM(G454+I454+K454+M454)</f>
        <v>26.5</v>
      </c>
    </row>
    <row r="455" spans="1:15" s="1" customFormat="1" ht="35.25" customHeight="1" thickBot="1" x14ac:dyDescent="0.25">
      <c r="A455" s="729"/>
      <c r="B455" s="561" t="s">
        <v>54</v>
      </c>
      <c r="C455" s="727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552"/>
      <c r="O455" s="198"/>
    </row>
    <row r="456" spans="1:15" s="1" customFormat="1" ht="32.25" customHeight="1" x14ac:dyDescent="0.25">
      <c r="A456" s="540" t="s">
        <v>12</v>
      </c>
      <c r="B456" s="562"/>
      <c r="C456" s="563"/>
      <c r="D456" s="564">
        <f t="shared" ref="D456:O456" si="89">SUM(D444+D440+D448+D436+D432+D428+D424+D452)</f>
        <v>14825.5</v>
      </c>
      <c r="E456" s="564">
        <f t="shared" si="89"/>
        <v>14825.5</v>
      </c>
      <c r="F456" s="564">
        <f t="shared" si="89"/>
        <v>3706.4</v>
      </c>
      <c r="G456" s="564">
        <f t="shared" si="89"/>
        <v>2726.8</v>
      </c>
      <c r="H456" s="564">
        <f t="shared" si="89"/>
        <v>3706.4</v>
      </c>
      <c r="I456" s="564">
        <f t="shared" si="89"/>
        <v>3535.8</v>
      </c>
      <c r="J456" s="564">
        <f t="shared" si="89"/>
        <v>3706.4</v>
      </c>
      <c r="K456" s="564">
        <f t="shared" si="89"/>
        <v>0</v>
      </c>
      <c r="L456" s="564">
        <f t="shared" si="89"/>
        <v>3706.2999999999997</v>
      </c>
      <c r="M456" s="564">
        <f t="shared" si="89"/>
        <v>0</v>
      </c>
      <c r="N456" s="564">
        <f t="shared" si="89"/>
        <v>14825.500000000002</v>
      </c>
      <c r="O456" s="564">
        <f t="shared" si="89"/>
        <v>6262.6</v>
      </c>
    </row>
    <row r="457" spans="1:15" s="1" customFormat="1" ht="32.25" customHeight="1" x14ac:dyDescent="0.25">
      <c r="A457" s="796"/>
      <c r="B457" s="126" t="s">
        <v>52</v>
      </c>
      <c r="C457" s="126"/>
      <c r="D457" s="565"/>
      <c r="E457" s="310"/>
      <c r="F457" s="310"/>
      <c r="G457" s="310"/>
      <c r="H457" s="310"/>
      <c r="I457" s="310"/>
      <c r="J457" s="310"/>
      <c r="K457" s="310"/>
      <c r="L457" s="310"/>
      <c r="M457" s="310"/>
      <c r="N457" s="311"/>
      <c r="O457" s="566"/>
    </row>
    <row r="458" spans="1:15" ht="38.25" customHeight="1" x14ac:dyDescent="0.25">
      <c r="A458" s="797"/>
      <c r="B458" s="126" t="s">
        <v>53</v>
      </c>
      <c r="C458" s="126"/>
      <c r="D458" s="564">
        <f t="shared" ref="D458:O458" si="90">SUM(D446+D442+D450+D438+D434+D430+D426+D454)</f>
        <v>14825.5</v>
      </c>
      <c r="E458" s="564">
        <f t="shared" si="90"/>
        <v>14825.5</v>
      </c>
      <c r="F458" s="564">
        <f t="shared" si="90"/>
        <v>3706.4</v>
      </c>
      <c r="G458" s="564">
        <f t="shared" si="90"/>
        <v>2726.8</v>
      </c>
      <c r="H458" s="564">
        <f t="shared" si="90"/>
        <v>3706.4</v>
      </c>
      <c r="I458" s="564">
        <f t="shared" si="90"/>
        <v>3535.8</v>
      </c>
      <c r="J458" s="564">
        <f t="shared" si="90"/>
        <v>3706.4</v>
      </c>
      <c r="K458" s="564">
        <f t="shared" si="90"/>
        <v>0</v>
      </c>
      <c r="L458" s="564">
        <f t="shared" si="90"/>
        <v>3706.2999999999997</v>
      </c>
      <c r="M458" s="564">
        <f t="shared" si="90"/>
        <v>0</v>
      </c>
      <c r="N458" s="564">
        <f t="shared" si="90"/>
        <v>14825.500000000002</v>
      </c>
      <c r="O458" s="564">
        <f t="shared" si="90"/>
        <v>6262.6</v>
      </c>
    </row>
    <row r="459" spans="1:15" ht="33" customHeight="1" thickBot="1" x14ac:dyDescent="0.25">
      <c r="A459" s="798"/>
      <c r="B459" s="503" t="s">
        <v>54</v>
      </c>
      <c r="C459" s="503"/>
      <c r="D459" s="288"/>
      <c r="E459" s="288"/>
      <c r="F459" s="288"/>
      <c r="G459" s="288"/>
      <c r="H459" s="288"/>
      <c r="I459" s="288"/>
      <c r="J459" s="288"/>
      <c r="K459" s="288"/>
      <c r="L459" s="288"/>
      <c r="M459" s="288"/>
      <c r="N459" s="567"/>
      <c r="O459" s="568"/>
    </row>
    <row r="460" spans="1:15" ht="34.5" customHeight="1" x14ac:dyDescent="0.2">
      <c r="A460" s="541" t="s">
        <v>2</v>
      </c>
      <c r="B460" s="332"/>
      <c r="C460" s="230"/>
      <c r="D460" s="542">
        <f t="shared" ref="D460:O460" si="91">SUM(D456+D420+D408)</f>
        <v>56886.8</v>
      </c>
      <c r="E460" s="542">
        <f t="shared" si="91"/>
        <v>56886.8</v>
      </c>
      <c r="F460" s="542">
        <f t="shared" si="91"/>
        <v>14164.8</v>
      </c>
      <c r="G460" s="542">
        <f t="shared" si="91"/>
        <v>12334.5</v>
      </c>
      <c r="H460" s="542">
        <f t="shared" si="91"/>
        <v>14240.1</v>
      </c>
      <c r="I460" s="542">
        <f t="shared" si="91"/>
        <v>13666.800000000001</v>
      </c>
      <c r="J460" s="542">
        <f t="shared" si="91"/>
        <v>14184.9</v>
      </c>
      <c r="K460" s="542">
        <f t="shared" si="91"/>
        <v>0</v>
      </c>
      <c r="L460" s="542">
        <f t="shared" si="91"/>
        <v>14297</v>
      </c>
      <c r="M460" s="542">
        <f t="shared" si="91"/>
        <v>0</v>
      </c>
      <c r="N460" s="542">
        <f t="shared" si="91"/>
        <v>56886.8</v>
      </c>
      <c r="O460" s="543">
        <f t="shared" si="91"/>
        <v>26001.3</v>
      </c>
    </row>
    <row r="461" spans="1:15" s="1" customFormat="1" ht="32.25" customHeight="1" x14ac:dyDescent="0.2">
      <c r="A461" s="544"/>
      <c r="B461" s="332" t="s">
        <v>52</v>
      </c>
      <c r="C461" s="332"/>
      <c r="D461" s="545"/>
      <c r="E461" s="545"/>
      <c r="F461" s="545"/>
      <c r="G461" s="545"/>
      <c r="H461" s="545"/>
      <c r="I461" s="545"/>
      <c r="J461" s="545"/>
      <c r="K461" s="545"/>
      <c r="L461" s="545"/>
      <c r="M461" s="545"/>
      <c r="N461" s="545"/>
      <c r="O461" s="546"/>
    </row>
    <row r="462" spans="1:15" s="1" customFormat="1" ht="37.5" customHeight="1" x14ac:dyDescent="0.2">
      <c r="A462" s="547"/>
      <c r="B462" s="332" t="s">
        <v>53</v>
      </c>
      <c r="C462" s="230"/>
      <c r="D462" s="543">
        <f t="shared" ref="D462:M462" si="92">SUM(D458+D422+D410)</f>
        <v>56886.8</v>
      </c>
      <c r="E462" s="543">
        <f t="shared" si="92"/>
        <v>56886.8</v>
      </c>
      <c r="F462" s="543">
        <f t="shared" si="92"/>
        <v>14164.8</v>
      </c>
      <c r="G462" s="543">
        <f t="shared" si="92"/>
        <v>12334.5</v>
      </c>
      <c r="H462" s="543">
        <f t="shared" si="92"/>
        <v>14240.1</v>
      </c>
      <c r="I462" s="543">
        <f t="shared" si="92"/>
        <v>13666.800000000001</v>
      </c>
      <c r="J462" s="543">
        <f t="shared" si="92"/>
        <v>14184.9</v>
      </c>
      <c r="K462" s="543">
        <f t="shared" si="92"/>
        <v>0</v>
      </c>
      <c r="L462" s="543">
        <f t="shared" si="92"/>
        <v>14297</v>
      </c>
      <c r="M462" s="543">
        <f t="shared" si="92"/>
        <v>0</v>
      </c>
      <c r="N462" s="543">
        <f>SUM(F462+H462+J462+L462)</f>
        <v>56886.8</v>
      </c>
      <c r="O462" s="543">
        <f>SUM(G462+I462+K462+M462)</f>
        <v>26001.300000000003</v>
      </c>
    </row>
    <row r="463" spans="1:15" s="1" customFormat="1" ht="37.5" customHeight="1" x14ac:dyDescent="0.2">
      <c r="A463" s="544"/>
      <c r="B463" s="45" t="s">
        <v>55</v>
      </c>
      <c r="C463" s="45"/>
      <c r="D463" s="545">
        <f t="shared" ref="D463:L463" si="93">SUM(D411)</f>
        <v>0</v>
      </c>
      <c r="E463" s="545">
        <f t="shared" si="93"/>
        <v>0</v>
      </c>
      <c r="F463" s="545">
        <f t="shared" si="93"/>
        <v>0</v>
      </c>
      <c r="G463" s="545">
        <f t="shared" si="93"/>
        <v>0</v>
      </c>
      <c r="H463" s="545">
        <f t="shared" si="93"/>
        <v>0</v>
      </c>
      <c r="I463" s="545">
        <f t="shared" si="93"/>
        <v>0</v>
      </c>
      <c r="J463" s="545">
        <f t="shared" si="93"/>
        <v>0</v>
      </c>
      <c r="K463" s="545">
        <f t="shared" si="93"/>
        <v>0</v>
      </c>
      <c r="L463" s="545">
        <f t="shared" si="93"/>
        <v>0</v>
      </c>
      <c r="M463" s="545">
        <f>SUM(M459+M423+M411)</f>
        <v>0</v>
      </c>
      <c r="N463" s="545">
        <f>SUM(N411)</f>
        <v>0</v>
      </c>
      <c r="O463" s="545">
        <f>SUM(O411)</f>
        <v>0</v>
      </c>
    </row>
    <row r="464" spans="1:15" s="1" customFormat="1" ht="37.5" customHeight="1" x14ac:dyDescent="0.25">
      <c r="A464" s="746" t="s">
        <v>41</v>
      </c>
      <c r="B464" s="747"/>
      <c r="C464" s="747"/>
      <c r="D464" s="747"/>
      <c r="E464" s="747"/>
      <c r="F464" s="747"/>
      <c r="G464" s="747"/>
      <c r="H464" s="747"/>
      <c r="I464" s="747"/>
      <c r="J464" s="747"/>
      <c r="K464" s="747"/>
      <c r="L464" s="747"/>
      <c r="M464" s="747"/>
      <c r="N464" s="747"/>
      <c r="O464" s="748"/>
    </row>
    <row r="465" spans="1:15" s="362" customFormat="1" ht="60" customHeight="1" x14ac:dyDescent="0.25">
      <c r="A465" s="742"/>
      <c r="B465" s="569" t="s">
        <v>196</v>
      </c>
      <c r="C465" s="740" t="s">
        <v>197</v>
      </c>
      <c r="D465" s="405"/>
      <c r="E465" s="405"/>
      <c r="F465" s="405"/>
      <c r="G465" s="405"/>
      <c r="H465" s="405"/>
      <c r="I465" s="405"/>
      <c r="J465" s="405"/>
      <c r="K465" s="405"/>
      <c r="L465" s="405"/>
      <c r="M465" s="405"/>
      <c r="N465" s="405"/>
      <c r="O465" s="491"/>
    </row>
    <row r="466" spans="1:15" s="362" customFormat="1" ht="20.25" customHeight="1" x14ac:dyDescent="0.25">
      <c r="A466" s="743"/>
      <c r="B466" s="571" t="s">
        <v>53</v>
      </c>
      <c r="C466" s="741"/>
      <c r="D466" s="328">
        <v>50</v>
      </c>
      <c r="E466" s="328">
        <v>50</v>
      </c>
      <c r="F466" s="328">
        <v>0</v>
      </c>
      <c r="G466" s="328">
        <v>0</v>
      </c>
      <c r="H466" s="328">
        <v>50</v>
      </c>
      <c r="I466" s="328">
        <v>0</v>
      </c>
      <c r="J466" s="328">
        <v>0</v>
      </c>
      <c r="K466" s="328">
        <v>0</v>
      </c>
      <c r="L466" s="328">
        <v>0</v>
      </c>
      <c r="M466" s="328">
        <v>0</v>
      </c>
      <c r="N466" s="572">
        <f>SUM(F466+H466+J466+L466)</f>
        <v>50</v>
      </c>
      <c r="O466" s="491"/>
    </row>
    <row r="467" spans="1:15" s="138" customFormat="1" ht="63.75" x14ac:dyDescent="0.2">
      <c r="A467" s="743"/>
      <c r="B467" s="323" t="s">
        <v>94</v>
      </c>
      <c r="C467" s="741"/>
      <c r="D467" s="570"/>
      <c r="E467" s="570"/>
      <c r="F467" s="570"/>
      <c r="G467" s="570"/>
      <c r="H467" s="570"/>
      <c r="I467" s="570"/>
      <c r="J467" s="570"/>
      <c r="K467" s="570"/>
      <c r="L467" s="570"/>
      <c r="M467" s="570"/>
      <c r="N467" s="570"/>
      <c r="O467" s="570"/>
    </row>
    <row r="468" spans="1:15" s="138" customFormat="1" ht="22.5" customHeight="1" thickBot="1" x14ac:dyDescent="0.25">
      <c r="A468" s="744"/>
      <c r="B468" s="330" t="s">
        <v>53</v>
      </c>
      <c r="C468" s="741"/>
      <c r="D468" s="373">
        <v>50</v>
      </c>
      <c r="E468" s="373">
        <v>50</v>
      </c>
      <c r="F468" s="373">
        <v>0</v>
      </c>
      <c r="G468" s="373">
        <v>0</v>
      </c>
      <c r="H468" s="373">
        <v>0</v>
      </c>
      <c r="I468" s="373">
        <v>0</v>
      </c>
      <c r="J468" s="373">
        <v>50</v>
      </c>
      <c r="K468" s="373">
        <v>0</v>
      </c>
      <c r="L468" s="373">
        <v>0</v>
      </c>
      <c r="M468" s="373">
        <v>0</v>
      </c>
      <c r="N468" s="373">
        <f>SUM(F468+H468+J468+L468)</f>
        <v>50</v>
      </c>
      <c r="O468" s="373">
        <f>SUM(G468+I468+K468+M468)</f>
        <v>0</v>
      </c>
    </row>
    <row r="469" spans="1:15" s="138" customFormat="1" ht="37.5" x14ac:dyDescent="0.2">
      <c r="A469" s="544" t="s">
        <v>12</v>
      </c>
      <c r="B469" s="548"/>
      <c r="C469" s="549"/>
      <c r="D469" s="545">
        <f>SUM(D468+D466)</f>
        <v>100</v>
      </c>
      <c r="E469" s="545">
        <f>SUM(E468+E466)</f>
        <v>100</v>
      </c>
      <c r="F469" s="545">
        <f t="shared" ref="F469:M469" si="94">SUM(F468)</f>
        <v>0</v>
      </c>
      <c r="G469" s="545">
        <f t="shared" si="94"/>
        <v>0</v>
      </c>
      <c r="H469" s="545">
        <f>SUM(H468+H466)</f>
        <v>50</v>
      </c>
      <c r="I469" s="545">
        <f t="shared" si="94"/>
        <v>0</v>
      </c>
      <c r="J469" s="545">
        <f>SUM(J468+J466)</f>
        <v>50</v>
      </c>
      <c r="K469" s="545">
        <f t="shared" si="94"/>
        <v>0</v>
      </c>
      <c r="L469" s="545">
        <f t="shared" si="94"/>
        <v>0</v>
      </c>
      <c r="M469" s="545">
        <f t="shared" si="94"/>
        <v>0</v>
      </c>
      <c r="N469" s="550">
        <f>SUM(F469+H469+J469+L469)</f>
        <v>100</v>
      </c>
      <c r="O469" s="550">
        <f>SUM(G469+I469+K469+M469)</f>
        <v>0</v>
      </c>
    </row>
    <row r="470" spans="1:15" s="138" customFormat="1" ht="29.25" customHeight="1" x14ac:dyDescent="0.2">
      <c r="A470" s="843"/>
      <c r="B470" s="332" t="s">
        <v>52</v>
      </c>
      <c r="C470" s="332"/>
      <c r="D470" s="545"/>
      <c r="E470" s="545"/>
      <c r="F470" s="545"/>
      <c r="G470" s="545"/>
      <c r="H470" s="545"/>
      <c r="I470" s="545"/>
      <c r="J470" s="545"/>
      <c r="K470" s="545"/>
      <c r="L470" s="545"/>
      <c r="M470" s="545"/>
      <c r="N470" s="545"/>
      <c r="O470" s="545"/>
    </row>
    <row r="471" spans="1:15" ht="15.75" x14ac:dyDescent="0.2">
      <c r="A471" s="844"/>
      <c r="B471" s="332" t="s">
        <v>53</v>
      </c>
      <c r="C471" s="332"/>
      <c r="D471" s="545">
        <f>SUM(D468+D466)</f>
        <v>100</v>
      </c>
      <c r="E471" s="545">
        <f>SUM(E468+E466)</f>
        <v>100</v>
      </c>
      <c r="F471" s="545">
        <f t="shared" ref="F471:M471" si="95">SUM(F468)</f>
        <v>0</v>
      </c>
      <c r="G471" s="545">
        <f t="shared" si="95"/>
        <v>0</v>
      </c>
      <c r="H471" s="545">
        <f>SUM(H468+H466)</f>
        <v>50</v>
      </c>
      <c r="I471" s="545">
        <f t="shared" si="95"/>
        <v>0</v>
      </c>
      <c r="J471" s="545">
        <f t="shared" si="95"/>
        <v>50</v>
      </c>
      <c r="K471" s="545">
        <f t="shared" si="95"/>
        <v>0</v>
      </c>
      <c r="L471" s="545">
        <f t="shared" si="95"/>
        <v>0</v>
      </c>
      <c r="M471" s="545">
        <f t="shared" si="95"/>
        <v>0</v>
      </c>
      <c r="N471" s="550">
        <f>SUM(F471+H471+J471+L471)</f>
        <v>100</v>
      </c>
      <c r="O471" s="550">
        <f>SUM(G471+I471+K471+M471)</f>
        <v>0</v>
      </c>
    </row>
    <row r="472" spans="1:15" ht="31.5" x14ac:dyDescent="0.2">
      <c r="A472" s="844"/>
      <c r="B472" s="333" t="s">
        <v>54</v>
      </c>
      <c r="C472" s="333"/>
      <c r="D472" s="545"/>
      <c r="E472" s="545"/>
      <c r="F472" s="545"/>
      <c r="G472" s="545"/>
      <c r="H472" s="545"/>
      <c r="I472" s="545"/>
      <c r="J472" s="545"/>
      <c r="K472" s="545"/>
      <c r="L472" s="545"/>
      <c r="M472" s="545"/>
      <c r="N472" s="545"/>
      <c r="O472" s="545"/>
    </row>
    <row r="473" spans="1:15" ht="21.75" customHeight="1" x14ac:dyDescent="0.25">
      <c r="A473" s="802" t="s">
        <v>62</v>
      </c>
      <c r="B473" s="803"/>
      <c r="C473" s="803"/>
      <c r="D473" s="803"/>
      <c r="E473" s="803"/>
      <c r="F473" s="803"/>
      <c r="G473" s="803"/>
      <c r="H473" s="803"/>
      <c r="I473" s="803"/>
      <c r="J473" s="803"/>
      <c r="K473" s="803"/>
      <c r="L473" s="803"/>
      <c r="M473" s="803"/>
      <c r="N473" s="803"/>
      <c r="O473" s="804"/>
    </row>
    <row r="474" spans="1:15" s="331" customFormat="1" ht="50.25" customHeight="1" x14ac:dyDescent="0.25">
      <c r="A474" s="842"/>
      <c r="B474" s="441" t="s">
        <v>198</v>
      </c>
      <c r="C474" s="387"/>
      <c r="D474" s="510">
        <f>D476+D477+D475</f>
        <v>93634.4</v>
      </c>
      <c r="E474" s="510">
        <f>E476+E477+E475</f>
        <v>93634.4</v>
      </c>
      <c r="F474" s="510">
        <v>0</v>
      </c>
      <c r="G474" s="510">
        <v>0</v>
      </c>
      <c r="H474" s="510"/>
      <c r="I474" s="510">
        <f>I476+I477</f>
        <v>0</v>
      </c>
      <c r="J474" s="510">
        <f>J476+J477+J475</f>
        <v>93634.4</v>
      </c>
      <c r="K474" s="510">
        <v>0</v>
      </c>
      <c r="L474" s="510">
        <v>0</v>
      </c>
      <c r="M474" s="510">
        <v>0</v>
      </c>
      <c r="N474" s="391">
        <f>SUM(H474+J474)</f>
        <v>93634.4</v>
      </c>
      <c r="O474" s="391">
        <f>SUM(G474+I474+K474+M474)</f>
        <v>0</v>
      </c>
    </row>
    <row r="475" spans="1:15" s="331" customFormat="1" ht="18.75" customHeight="1" x14ac:dyDescent="0.25">
      <c r="A475" s="797"/>
      <c r="B475" s="441" t="s">
        <v>199</v>
      </c>
      <c r="C475" s="387"/>
      <c r="D475" s="510">
        <v>190</v>
      </c>
      <c r="E475" s="510">
        <v>190</v>
      </c>
      <c r="F475" s="510"/>
      <c r="G475" s="510"/>
      <c r="H475" s="510"/>
      <c r="I475" s="510"/>
      <c r="J475" s="510">
        <v>190</v>
      </c>
      <c r="K475" s="510"/>
      <c r="L475" s="510"/>
      <c r="M475" s="510"/>
      <c r="N475" s="391">
        <f>SUM(H475+J475)</f>
        <v>190</v>
      </c>
      <c r="O475" s="391">
        <f>SUM(I475+K475)</f>
        <v>0</v>
      </c>
    </row>
    <row r="476" spans="1:15" s="331" customFormat="1" ht="20.25" customHeight="1" x14ac:dyDescent="0.25">
      <c r="A476" s="797"/>
      <c r="B476" s="440" t="s">
        <v>53</v>
      </c>
      <c r="C476" s="387"/>
      <c r="D476" s="510">
        <v>13444.4</v>
      </c>
      <c r="E476" s="510">
        <v>13444.4</v>
      </c>
      <c r="F476" s="510"/>
      <c r="G476" s="510"/>
      <c r="H476" s="510"/>
      <c r="I476" s="510"/>
      <c r="J476" s="510">
        <v>13444.4</v>
      </c>
      <c r="K476" s="510"/>
      <c r="L476" s="510"/>
      <c r="M476" s="510"/>
      <c r="N476" s="391">
        <f>SUM(H476+J476)</f>
        <v>13444.4</v>
      </c>
      <c r="O476" s="391">
        <f>SUM(G476+I476+K476+M476)</f>
        <v>0</v>
      </c>
    </row>
    <row r="477" spans="1:15" s="374" customFormat="1" ht="30" customHeight="1" x14ac:dyDescent="0.25">
      <c r="A477" s="797"/>
      <c r="B477" s="441" t="s">
        <v>54</v>
      </c>
      <c r="C477" s="387"/>
      <c r="D477" s="510">
        <v>80000</v>
      </c>
      <c r="E477" s="510">
        <v>80000</v>
      </c>
      <c r="F477" s="510"/>
      <c r="G477" s="510"/>
      <c r="H477" s="510"/>
      <c r="I477" s="510"/>
      <c r="J477" s="510">
        <v>80000</v>
      </c>
      <c r="K477" s="510"/>
      <c r="L477" s="510"/>
      <c r="M477" s="510"/>
      <c r="N477" s="391">
        <f>SUM(F477+H477+J477+L477)</f>
        <v>80000</v>
      </c>
      <c r="O477" s="366"/>
    </row>
    <row r="478" spans="1:15" s="374" customFormat="1" ht="30" customHeight="1" x14ac:dyDescent="0.25">
      <c r="A478" s="797"/>
      <c r="B478" s="441" t="s">
        <v>200</v>
      </c>
      <c r="C478" s="387"/>
      <c r="D478" s="510"/>
      <c r="E478" s="510"/>
      <c r="F478" s="510"/>
      <c r="G478" s="510"/>
      <c r="H478" s="510"/>
      <c r="I478" s="510"/>
      <c r="J478" s="510"/>
      <c r="K478" s="510"/>
      <c r="L478" s="510"/>
      <c r="M478" s="510"/>
      <c r="N478" s="391"/>
      <c r="O478" s="391"/>
    </row>
    <row r="479" spans="1:15" s="374" customFormat="1" ht="30" customHeight="1" x14ac:dyDescent="0.25">
      <c r="A479" s="797"/>
      <c r="B479" s="440" t="s">
        <v>53</v>
      </c>
      <c r="C479" s="387"/>
      <c r="D479" s="624">
        <v>2321.6999999999998</v>
      </c>
      <c r="E479" s="624">
        <v>2321.6999999999998</v>
      </c>
      <c r="F479" s="624">
        <v>305.60500000000002</v>
      </c>
      <c r="G479" s="624">
        <v>305.60500000000002</v>
      </c>
      <c r="H479" s="624">
        <v>411.6</v>
      </c>
      <c r="I479" s="624">
        <v>411.6</v>
      </c>
      <c r="J479" s="624">
        <v>802.25</v>
      </c>
      <c r="K479" s="624">
        <v>0</v>
      </c>
      <c r="L479" s="624">
        <v>802.25</v>
      </c>
      <c r="M479" s="624">
        <v>0</v>
      </c>
      <c r="N479" s="391">
        <f>SUM(F479+H479+J479+L479)</f>
        <v>2321.7049999999999</v>
      </c>
      <c r="O479" s="366">
        <f>SUM(G479+I479+K479+M479)</f>
        <v>717.20500000000004</v>
      </c>
    </row>
    <row r="480" spans="1:15" s="374" customFormat="1" ht="30" customHeight="1" x14ac:dyDescent="0.25">
      <c r="A480" s="797"/>
      <c r="B480" s="441" t="s">
        <v>136</v>
      </c>
      <c r="C480" s="387"/>
      <c r="D480" s="624"/>
      <c r="E480" s="624"/>
      <c r="F480" s="624"/>
      <c r="G480" s="624"/>
      <c r="H480" s="624"/>
      <c r="I480" s="624"/>
      <c r="J480" s="624"/>
      <c r="K480" s="624"/>
      <c r="L480" s="624"/>
      <c r="M480" s="624"/>
      <c r="N480" s="391"/>
      <c r="O480" s="391"/>
    </row>
    <row r="481" spans="1:15" s="386" customFormat="1" ht="27.75" customHeight="1" x14ac:dyDescent="0.25">
      <c r="A481" s="797"/>
      <c r="B481" s="440" t="s">
        <v>53</v>
      </c>
      <c r="C481" s="387"/>
      <c r="D481" s="624">
        <v>200</v>
      </c>
      <c r="E481" s="624">
        <v>200</v>
      </c>
      <c r="F481" s="624">
        <v>0</v>
      </c>
      <c r="G481" s="624">
        <v>0</v>
      </c>
      <c r="H481" s="624">
        <v>38.1</v>
      </c>
      <c r="I481" s="624">
        <v>38.1</v>
      </c>
      <c r="J481" s="624">
        <v>161.9</v>
      </c>
      <c r="K481" s="624">
        <v>0</v>
      </c>
      <c r="L481" s="624">
        <v>0</v>
      </c>
      <c r="M481" s="624">
        <v>0</v>
      </c>
      <c r="N481" s="391">
        <f>SUM(F481+H481+J481+L481)</f>
        <v>200</v>
      </c>
      <c r="O481" s="366">
        <f>SUM(G481+I481+K481+M481)</f>
        <v>38.1</v>
      </c>
    </row>
    <row r="482" spans="1:15" s="386" customFormat="1" ht="30" customHeight="1" x14ac:dyDescent="0.25">
      <c r="A482" s="797"/>
      <c r="B482" s="441" t="s">
        <v>201</v>
      </c>
      <c r="C482" s="387"/>
      <c r="D482" s="624"/>
      <c r="E482" s="624"/>
      <c r="F482" s="624"/>
      <c r="G482" s="624"/>
      <c r="H482" s="624"/>
      <c r="I482" s="624"/>
      <c r="J482" s="624"/>
      <c r="K482" s="624"/>
      <c r="L482" s="624"/>
      <c r="M482" s="624"/>
      <c r="N482" s="391"/>
      <c r="O482" s="391"/>
    </row>
    <row r="483" spans="1:15" s="363" customFormat="1" ht="25.5" customHeight="1" thickBot="1" x14ac:dyDescent="0.3">
      <c r="A483" s="797"/>
      <c r="B483" s="440" t="s">
        <v>53</v>
      </c>
      <c r="C483" s="387"/>
      <c r="D483" s="624">
        <v>50</v>
      </c>
      <c r="E483" s="624">
        <v>50</v>
      </c>
      <c r="F483" s="624">
        <v>28</v>
      </c>
      <c r="G483" s="624">
        <v>28</v>
      </c>
      <c r="H483" s="624">
        <v>0</v>
      </c>
      <c r="I483" s="624">
        <v>0</v>
      </c>
      <c r="J483" s="624">
        <v>22</v>
      </c>
      <c r="K483" s="624">
        <v>0</v>
      </c>
      <c r="L483" s="624">
        <v>0</v>
      </c>
      <c r="M483" s="624">
        <v>0</v>
      </c>
      <c r="N483" s="391">
        <f>SUM(F483+H483+J483+L483)</f>
        <v>50</v>
      </c>
      <c r="O483" s="366">
        <f>SUM(G483)</f>
        <v>28</v>
      </c>
    </row>
    <row r="484" spans="1:15" s="138" customFormat="1" ht="48" customHeight="1" x14ac:dyDescent="0.2">
      <c r="A484" s="25" t="s">
        <v>12</v>
      </c>
      <c r="B484" s="73"/>
      <c r="C484" s="246"/>
      <c r="D484" s="360">
        <f t="shared" ref="D484:O484" si="96">SUM(D474+D479+D481+D483)</f>
        <v>96206.099999999991</v>
      </c>
      <c r="E484" s="393">
        <f t="shared" si="96"/>
        <v>96206.099999999991</v>
      </c>
      <c r="F484" s="393">
        <f t="shared" si="96"/>
        <v>333.60500000000002</v>
      </c>
      <c r="G484" s="393">
        <f t="shared" si="96"/>
        <v>333.60500000000002</v>
      </c>
      <c r="H484" s="393">
        <f t="shared" si="96"/>
        <v>449.70000000000005</v>
      </c>
      <c r="I484" s="393">
        <f t="shared" si="96"/>
        <v>449.70000000000005</v>
      </c>
      <c r="J484" s="393">
        <f t="shared" si="96"/>
        <v>94620.549999999988</v>
      </c>
      <c r="K484" s="393">
        <f t="shared" si="96"/>
        <v>0</v>
      </c>
      <c r="L484" s="393">
        <f t="shared" si="96"/>
        <v>802.25</v>
      </c>
      <c r="M484" s="393">
        <f t="shared" si="96"/>
        <v>0</v>
      </c>
      <c r="N484" s="393">
        <f t="shared" si="96"/>
        <v>96206.104999999996</v>
      </c>
      <c r="O484" s="393">
        <f t="shared" si="96"/>
        <v>783.30500000000006</v>
      </c>
    </row>
    <row r="485" spans="1:15" s="138" customFormat="1" ht="15.75" x14ac:dyDescent="0.2">
      <c r="A485" s="788"/>
      <c r="B485" s="332" t="s">
        <v>52</v>
      </c>
      <c r="C485" s="320"/>
      <c r="D485" s="360"/>
      <c r="E485" s="360"/>
      <c r="F485" s="360"/>
      <c r="G485" s="360"/>
      <c r="H485" s="360"/>
      <c r="I485" s="360"/>
      <c r="J485" s="360"/>
      <c r="K485" s="360"/>
      <c r="L485" s="360"/>
      <c r="M485" s="360"/>
      <c r="N485" s="360"/>
      <c r="O485" s="361"/>
    </row>
    <row r="486" spans="1:15" ht="15.75" x14ac:dyDescent="0.2">
      <c r="A486" s="789"/>
      <c r="B486" s="332" t="s">
        <v>53</v>
      </c>
      <c r="C486" s="320"/>
      <c r="D486" s="360">
        <f t="shared" ref="D486:O486" si="97">SUM(D475+D476+D479+D481+D483)</f>
        <v>16206.099999999999</v>
      </c>
      <c r="E486" s="393">
        <f t="shared" si="97"/>
        <v>16206.099999999999</v>
      </c>
      <c r="F486" s="393">
        <f t="shared" si="97"/>
        <v>333.60500000000002</v>
      </c>
      <c r="G486" s="393">
        <f t="shared" si="97"/>
        <v>333.60500000000002</v>
      </c>
      <c r="H486" s="393">
        <f t="shared" si="97"/>
        <v>449.70000000000005</v>
      </c>
      <c r="I486" s="393">
        <f t="shared" si="97"/>
        <v>449.70000000000005</v>
      </c>
      <c r="J486" s="393">
        <f t="shared" si="97"/>
        <v>14620.55</v>
      </c>
      <c r="K486" s="393">
        <f t="shared" si="97"/>
        <v>0</v>
      </c>
      <c r="L486" s="393">
        <f t="shared" si="97"/>
        <v>802.25</v>
      </c>
      <c r="M486" s="393">
        <f t="shared" si="97"/>
        <v>0</v>
      </c>
      <c r="N486" s="393">
        <f t="shared" si="97"/>
        <v>16206.105</v>
      </c>
      <c r="O486" s="393">
        <f t="shared" si="97"/>
        <v>783.30500000000006</v>
      </c>
    </row>
    <row r="487" spans="1:15" ht="31.5" x14ac:dyDescent="0.2">
      <c r="A487" s="789"/>
      <c r="B487" s="333" t="s">
        <v>54</v>
      </c>
      <c r="C487" s="321"/>
      <c r="D487" s="360">
        <f t="shared" ref="D487:J487" si="98">SUM(D477)</f>
        <v>80000</v>
      </c>
      <c r="E487" s="393">
        <f t="shared" si="98"/>
        <v>80000</v>
      </c>
      <c r="F487" s="393">
        <f t="shared" si="98"/>
        <v>0</v>
      </c>
      <c r="G487" s="393">
        <f t="shared" si="98"/>
        <v>0</v>
      </c>
      <c r="H487" s="393">
        <f t="shared" si="98"/>
        <v>0</v>
      </c>
      <c r="I487" s="393">
        <f t="shared" si="98"/>
        <v>0</v>
      </c>
      <c r="J487" s="393">
        <f t="shared" si="98"/>
        <v>80000</v>
      </c>
      <c r="K487" s="393">
        <f>SUM(K476)</f>
        <v>0</v>
      </c>
      <c r="L487" s="393">
        <f>SUM(L476)</f>
        <v>0</v>
      </c>
      <c r="M487" s="393">
        <f>SUM(M476)</f>
        <v>0</v>
      </c>
      <c r="N487" s="393">
        <f>SUM(N477)</f>
        <v>80000</v>
      </c>
      <c r="O487" s="393">
        <f>SUM(O476)</f>
        <v>0</v>
      </c>
    </row>
    <row r="488" spans="1:15" ht="37.5" x14ac:dyDescent="0.2">
      <c r="A488" s="95" t="s">
        <v>46</v>
      </c>
      <c r="B488" s="134"/>
      <c r="C488" s="134"/>
      <c r="D488" s="384">
        <f t="shared" ref="D488:O488" si="99">SUM(D469+D460+D400+D326+D295+D240+D225+D212+D156+D56+D25+D16+D484+D64)</f>
        <v>787741.00000000012</v>
      </c>
      <c r="E488" s="384">
        <f t="shared" si="99"/>
        <v>787741.07500000019</v>
      </c>
      <c r="F488" s="384">
        <f t="shared" si="99"/>
        <v>137904.29399999999</v>
      </c>
      <c r="G488" s="384">
        <f t="shared" si="99"/>
        <v>84804.735999999975</v>
      </c>
      <c r="H488" s="384">
        <f t="shared" si="99"/>
        <v>146564.39000000001</v>
      </c>
      <c r="I488" s="384">
        <f t="shared" si="99"/>
        <v>122381.07999999999</v>
      </c>
      <c r="J488" s="384">
        <f t="shared" si="99"/>
        <v>237574.26999999996</v>
      </c>
      <c r="K488" s="384">
        <f t="shared" si="99"/>
        <v>0</v>
      </c>
      <c r="L488" s="384">
        <f t="shared" si="99"/>
        <v>265422.35000000009</v>
      </c>
      <c r="M488" s="384">
        <f t="shared" si="99"/>
        <v>0</v>
      </c>
      <c r="N488" s="384">
        <f t="shared" si="99"/>
        <v>787740.90399999998</v>
      </c>
      <c r="O488" s="384">
        <f t="shared" si="99"/>
        <v>208068.31600000002</v>
      </c>
    </row>
    <row r="489" spans="1:15" ht="18.75" x14ac:dyDescent="0.2">
      <c r="A489" s="14"/>
      <c r="B489" s="75" t="s">
        <v>52</v>
      </c>
      <c r="C489" s="75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203"/>
      <c r="O489" s="204"/>
    </row>
    <row r="490" spans="1:15" ht="43.5" customHeight="1" x14ac:dyDescent="0.2">
      <c r="A490" s="14"/>
      <c r="B490" s="75" t="s">
        <v>53</v>
      </c>
      <c r="C490" s="75"/>
      <c r="D490" s="384">
        <f t="shared" ref="D490:O490" si="100">SUM(D486+D471+D462+D402+D328+D297+D242+D227+D214+D158+D58+D27+D18+D66)</f>
        <v>569254.10000000009</v>
      </c>
      <c r="E490" s="384">
        <f t="shared" si="100"/>
        <v>569254.17500000016</v>
      </c>
      <c r="F490" s="384">
        <f t="shared" si="100"/>
        <v>136095.39399999997</v>
      </c>
      <c r="G490" s="384">
        <f t="shared" si="100"/>
        <v>83295.835999999996</v>
      </c>
      <c r="H490" s="384">
        <f t="shared" si="100"/>
        <v>128720.59</v>
      </c>
      <c r="I490" s="384">
        <f t="shared" si="100"/>
        <v>115165.95</v>
      </c>
      <c r="J490" s="384">
        <f t="shared" si="100"/>
        <v>157574.26999999999</v>
      </c>
      <c r="K490" s="384">
        <f t="shared" si="100"/>
        <v>0</v>
      </c>
      <c r="L490" s="384">
        <f t="shared" si="100"/>
        <v>146588.15</v>
      </c>
      <c r="M490" s="384">
        <f t="shared" si="100"/>
        <v>0</v>
      </c>
      <c r="N490" s="384">
        <f t="shared" si="100"/>
        <v>568974.00399999996</v>
      </c>
      <c r="O490" s="384">
        <f t="shared" si="100"/>
        <v>203896.11600000001</v>
      </c>
    </row>
    <row r="491" spans="1:15" ht="31.5" x14ac:dyDescent="0.2">
      <c r="A491" s="205"/>
      <c r="B491" s="76" t="s">
        <v>54</v>
      </c>
      <c r="C491" s="76"/>
      <c r="D491" s="298">
        <f t="shared" ref="D491:O491" si="101">SUM(D472+D463+D403+D228+D159+D59+D487+D329+D298+D243+D215+D67)</f>
        <v>202176.3</v>
      </c>
      <c r="E491" s="298">
        <f t="shared" si="101"/>
        <v>202176.3</v>
      </c>
      <c r="F491" s="298">
        <f t="shared" si="101"/>
        <v>1508.9</v>
      </c>
      <c r="G491" s="298">
        <f t="shared" si="101"/>
        <v>0</v>
      </c>
      <c r="H491" s="298">
        <f t="shared" si="101"/>
        <v>1833.2</v>
      </c>
      <c r="I491" s="298">
        <f t="shared" si="101"/>
        <v>1833.2</v>
      </c>
      <c r="J491" s="298">
        <f t="shared" si="101"/>
        <v>80000</v>
      </c>
      <c r="K491" s="298">
        <f t="shared" si="101"/>
        <v>0</v>
      </c>
      <c r="L491" s="298">
        <f t="shared" si="101"/>
        <v>118834.2</v>
      </c>
      <c r="M491" s="298">
        <f t="shared" si="101"/>
        <v>0</v>
      </c>
      <c r="N491" s="298">
        <f t="shared" si="101"/>
        <v>202176.3</v>
      </c>
      <c r="O491" s="298">
        <f t="shared" si="101"/>
        <v>3342.1000000000004</v>
      </c>
    </row>
    <row r="492" spans="1:15" ht="18.75" x14ac:dyDescent="0.3">
      <c r="A492" s="219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20"/>
    </row>
    <row r="493" spans="1:15" ht="15.75" x14ac:dyDescent="0.25">
      <c r="A493" s="206"/>
      <c r="B493" s="832"/>
      <c r="C493" s="833"/>
      <c r="D493" s="833"/>
      <c r="E493" s="833"/>
      <c r="F493" s="395"/>
      <c r="G493" s="395"/>
      <c r="H493" s="395"/>
      <c r="I493" s="395"/>
      <c r="J493" s="395"/>
      <c r="K493" s="395"/>
      <c r="L493" s="834"/>
      <c r="M493" s="833"/>
      <c r="N493" s="833"/>
      <c r="O493" s="207"/>
    </row>
    <row r="494" spans="1:15" ht="38.25" customHeight="1" x14ac:dyDescent="0.2">
      <c r="A494" s="206"/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</row>
    <row r="495" spans="1:15" ht="62.25" customHeight="1" x14ac:dyDescent="0.2"/>
    <row r="496" spans="1:15" ht="61.5" customHeight="1" x14ac:dyDescent="0.2"/>
  </sheetData>
  <mergeCells count="72">
    <mergeCell ref="A170:A172"/>
    <mergeCell ref="A161:A168"/>
    <mergeCell ref="B493:E493"/>
    <mergeCell ref="L493:N493"/>
    <mergeCell ref="A217:A218"/>
    <mergeCell ref="A244:O244"/>
    <mergeCell ref="A237:A239"/>
    <mergeCell ref="A220:A222"/>
    <mergeCell ref="A229:O229"/>
    <mergeCell ref="A245:A261"/>
    <mergeCell ref="A474:A483"/>
    <mergeCell ref="A470:A472"/>
    <mergeCell ref="A274:A281"/>
    <mergeCell ref="A283:A285"/>
    <mergeCell ref="A286:A289"/>
    <mergeCell ref="A266:A269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8:A15"/>
    <mergeCell ref="A7:O7"/>
    <mergeCell ref="A61:A63"/>
    <mergeCell ref="A485:A487"/>
    <mergeCell ref="A404:N404"/>
    <mergeCell ref="A405:A407"/>
    <mergeCell ref="A412:A419"/>
    <mergeCell ref="A421:A423"/>
    <mergeCell ref="A457:A459"/>
    <mergeCell ref="A323:A325"/>
    <mergeCell ref="A327:A329"/>
    <mergeCell ref="A473:O473"/>
    <mergeCell ref="A330:O330"/>
    <mergeCell ref="A29:O29"/>
    <mergeCell ref="A213:A215"/>
    <mergeCell ref="A21:O21"/>
    <mergeCell ref="A68:O68"/>
    <mergeCell ref="A60:O60"/>
    <mergeCell ref="A69:A72"/>
    <mergeCell ref="A216:O216"/>
    <mergeCell ref="A26:A28"/>
    <mergeCell ref="A30:A35"/>
    <mergeCell ref="A40:A47"/>
    <mergeCell ref="A77:A86"/>
    <mergeCell ref="A173:A206"/>
    <mergeCell ref="A88:A90"/>
    <mergeCell ref="C69:C72"/>
    <mergeCell ref="C30:C35"/>
    <mergeCell ref="A91:A142"/>
    <mergeCell ref="A160:O160"/>
    <mergeCell ref="A147:A150"/>
    <mergeCell ref="C147:C150"/>
    <mergeCell ref="C465:C468"/>
    <mergeCell ref="A465:A468"/>
    <mergeCell ref="A300:A302"/>
    <mergeCell ref="A464:O464"/>
    <mergeCell ref="A331:A391"/>
    <mergeCell ref="A299:O299"/>
    <mergeCell ref="C424:C455"/>
    <mergeCell ref="A424:A455"/>
    <mergeCell ref="C334:C391"/>
    <mergeCell ref="A396:A399"/>
    <mergeCell ref="A314:A316"/>
    <mergeCell ref="A317:A321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1" manualBreakCount="1">
    <brk id="1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мес.2022</vt:lpstr>
      <vt:lpstr>'6 мес.2022'!Область_печати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2022-07-18T08:09:38Z</dcterms:modified>
</cp:coreProperties>
</file>