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7995" activeTab="1"/>
  </bookViews>
  <sheets>
    <sheet name="форма" sheetId="6" r:id="rId1"/>
    <sheet name="мониторинг (2)" sheetId="7" r:id="rId2"/>
  </sheets>
  <calcPr calcId="124519"/>
</workbook>
</file>

<file path=xl/calcChain.xml><?xml version="1.0" encoding="utf-8"?>
<calcChain xmlns="http://schemas.openxmlformats.org/spreadsheetml/2006/main">
  <c r="L479" i="7"/>
  <c r="L477"/>
  <c r="D477"/>
  <c r="L432"/>
  <c r="K432"/>
  <c r="J432"/>
  <c r="I432"/>
  <c r="H432"/>
  <c r="G432"/>
  <c r="F432"/>
  <c r="E432"/>
  <c r="D432"/>
  <c r="C432"/>
  <c r="L430"/>
  <c r="K430"/>
  <c r="J430"/>
  <c r="I430"/>
  <c r="H430"/>
  <c r="G430"/>
  <c r="F430"/>
  <c r="E430"/>
  <c r="D430"/>
  <c r="C430"/>
  <c r="L422"/>
  <c r="L157" l="1"/>
  <c r="L507"/>
  <c r="K507"/>
  <c r="D507"/>
  <c r="C507"/>
  <c r="L505"/>
  <c r="K505"/>
  <c r="G505"/>
  <c r="D505"/>
  <c r="C505"/>
  <c r="L538"/>
  <c r="L594" l="1"/>
  <c r="K594"/>
  <c r="J594"/>
  <c r="I594"/>
  <c r="H594"/>
  <c r="G594"/>
  <c r="F594"/>
  <c r="E594"/>
  <c r="D594"/>
  <c r="C594"/>
  <c r="I557"/>
  <c r="L559"/>
  <c r="K559"/>
  <c r="J559"/>
  <c r="I559"/>
  <c r="H559"/>
  <c r="G559"/>
  <c r="F559"/>
  <c r="E559"/>
  <c r="D559"/>
  <c r="C559"/>
  <c r="L557"/>
  <c r="K557"/>
  <c r="J557"/>
  <c r="H557"/>
  <c r="G557"/>
  <c r="F557"/>
  <c r="E557"/>
  <c r="D557"/>
  <c r="C557"/>
  <c r="L508"/>
  <c r="L438"/>
  <c r="K438"/>
  <c r="J438"/>
  <c r="I438"/>
  <c r="H438"/>
  <c r="G438"/>
  <c r="F438"/>
  <c r="E438"/>
  <c r="L380"/>
  <c r="L382" s="1"/>
  <c r="K380"/>
  <c r="K382" s="1"/>
  <c r="J380"/>
  <c r="J382" s="1"/>
  <c r="I380"/>
  <c r="I382" s="1"/>
  <c r="G380"/>
  <c r="G382" s="1"/>
  <c r="F380"/>
  <c r="F382" s="1"/>
  <c r="E380"/>
  <c r="E382" s="1"/>
  <c r="D380"/>
  <c r="C380"/>
  <c r="C382" s="1"/>
  <c r="L372"/>
  <c r="L368"/>
  <c r="L360"/>
  <c r="K360"/>
  <c r="J360"/>
  <c r="L354"/>
  <c r="L356" s="1"/>
  <c r="K354"/>
  <c r="K356" s="1"/>
  <c r="J354"/>
  <c r="J356" s="1"/>
  <c r="I354"/>
  <c r="I356" s="1"/>
  <c r="H354"/>
  <c r="H356" s="1"/>
  <c r="G354"/>
  <c r="G356" s="1"/>
  <c r="F354"/>
  <c r="F356" s="1"/>
  <c r="E354"/>
  <c r="E356" s="1"/>
  <c r="D354"/>
  <c r="D356" s="1"/>
  <c r="C354"/>
  <c r="C356" s="1"/>
  <c r="L352"/>
  <c r="L344"/>
  <c r="L340"/>
  <c r="H340"/>
  <c r="G340"/>
  <c r="L336"/>
  <c r="H336"/>
  <c r="G336"/>
  <c r="L332"/>
  <c r="L328"/>
  <c r="D328"/>
  <c r="C328"/>
  <c r="L320"/>
  <c r="L316"/>
  <c r="H316"/>
  <c r="F316"/>
  <c r="L312"/>
  <c r="H312"/>
  <c r="L308"/>
  <c r="L304"/>
  <c r="L300"/>
  <c r="L296"/>
  <c r="L292"/>
  <c r="L288"/>
  <c r="D288"/>
  <c r="C288"/>
  <c r="L284"/>
  <c r="K284"/>
  <c r="F284"/>
  <c r="L246" l="1"/>
  <c r="L238"/>
  <c r="K238"/>
  <c r="J238"/>
  <c r="I238"/>
  <c r="H238"/>
  <c r="G238"/>
  <c r="F238"/>
  <c r="E238"/>
  <c r="L101"/>
  <c r="L100"/>
  <c r="L98" s="1"/>
  <c r="L45"/>
  <c r="D42"/>
  <c r="E42"/>
  <c r="F42"/>
  <c r="G42"/>
  <c r="H42"/>
  <c r="I42"/>
  <c r="J42"/>
  <c r="K42"/>
  <c r="L42"/>
  <c r="L16" l="1"/>
  <c r="L540" l="1"/>
  <c r="K540"/>
  <c r="J540"/>
  <c r="I540"/>
  <c r="H540"/>
  <c r="G540"/>
  <c r="F540"/>
  <c r="E540"/>
  <c r="D540"/>
  <c r="C540"/>
  <c r="K538"/>
  <c r="J538"/>
  <c r="I538"/>
  <c r="H538"/>
  <c r="G538"/>
  <c r="F538"/>
  <c r="E538"/>
  <c r="D538"/>
  <c r="C538"/>
  <c r="L523"/>
  <c r="K523"/>
  <c r="J523"/>
  <c r="I523"/>
  <c r="H523"/>
  <c r="G523"/>
  <c r="F523"/>
  <c r="E523"/>
  <c r="D523"/>
  <c r="C523"/>
  <c r="L521"/>
  <c r="K521"/>
  <c r="J521"/>
  <c r="I521"/>
  <c r="H521"/>
  <c r="G521"/>
  <c r="F521"/>
  <c r="E521"/>
  <c r="D521"/>
  <c r="C521"/>
  <c r="J505"/>
  <c r="K508"/>
  <c r="J508"/>
  <c r="I508"/>
  <c r="H508"/>
  <c r="G508"/>
  <c r="D508"/>
  <c r="J507"/>
  <c r="H507"/>
  <c r="G507"/>
  <c r="C508"/>
  <c r="I505"/>
  <c r="H505"/>
  <c r="I507"/>
  <c r="C500"/>
  <c r="D498"/>
  <c r="D500" s="1"/>
  <c r="D494"/>
  <c r="D492"/>
  <c r="D490"/>
  <c r="E505"/>
  <c r="F505"/>
  <c r="E507"/>
  <c r="F507"/>
  <c r="E508"/>
  <c r="F508"/>
  <c r="K427" l="1"/>
  <c r="J427"/>
  <c r="I427"/>
  <c r="H427"/>
  <c r="G427"/>
  <c r="F427"/>
  <c r="E427"/>
  <c r="D427"/>
  <c r="C427"/>
  <c r="L425"/>
  <c r="K425"/>
  <c r="J425"/>
  <c r="I425"/>
  <c r="H425"/>
  <c r="G425"/>
  <c r="F425"/>
  <c r="E425"/>
  <c r="D425"/>
  <c r="C425"/>
  <c r="L410"/>
  <c r="K410"/>
  <c r="J410"/>
  <c r="I410"/>
  <c r="H410"/>
  <c r="G410"/>
  <c r="F410"/>
  <c r="E410"/>
  <c r="D410"/>
  <c r="C410"/>
  <c r="J258" l="1"/>
  <c r="K258"/>
  <c r="L271"/>
  <c r="K271"/>
  <c r="J271"/>
  <c r="I271"/>
  <c r="H271"/>
  <c r="G271"/>
  <c r="F271"/>
  <c r="E271"/>
  <c r="D271"/>
  <c r="C271"/>
  <c r="L269"/>
  <c r="K269"/>
  <c r="J269"/>
  <c r="I269"/>
  <c r="H269"/>
  <c r="G269"/>
  <c r="F269"/>
  <c r="E269"/>
  <c r="D269"/>
  <c r="C269"/>
  <c r="K240" l="1"/>
  <c r="J240"/>
  <c r="I240"/>
  <c r="H240"/>
  <c r="G240"/>
  <c r="F240"/>
  <c r="E240"/>
  <c r="D240"/>
  <c r="D238"/>
  <c r="C225"/>
  <c r="C238" s="1"/>
  <c r="C240" l="1"/>
  <c r="L209" l="1"/>
  <c r="K209"/>
  <c r="J209"/>
  <c r="I209"/>
  <c r="H209"/>
  <c r="G209"/>
  <c r="F209"/>
  <c r="E209"/>
  <c r="D209"/>
  <c r="L208"/>
  <c r="K208"/>
  <c r="J208"/>
  <c r="I208"/>
  <c r="H208"/>
  <c r="G208"/>
  <c r="F208"/>
  <c r="E208"/>
  <c r="D208"/>
  <c r="C209"/>
  <c r="C208"/>
  <c r="L206"/>
  <c r="K206"/>
  <c r="J206"/>
  <c r="I206"/>
  <c r="H206"/>
  <c r="G206"/>
  <c r="F206"/>
  <c r="E206"/>
  <c r="D206"/>
  <c r="C206"/>
  <c r="L159"/>
  <c r="K159"/>
  <c r="K157" s="1"/>
  <c r="J159"/>
  <c r="J157" s="1"/>
  <c r="I159"/>
  <c r="I157" s="1"/>
  <c r="H159"/>
  <c r="H157" s="1"/>
  <c r="G159"/>
  <c r="G157" s="1"/>
  <c r="F159"/>
  <c r="F157" s="1"/>
  <c r="E159"/>
  <c r="E157" s="1"/>
  <c r="D159"/>
  <c r="D157" s="1"/>
  <c r="C159"/>
  <c r="C157" s="1"/>
  <c r="L155"/>
  <c r="K155"/>
  <c r="J155"/>
  <c r="I155"/>
  <c r="H155"/>
  <c r="G155"/>
  <c r="F155"/>
  <c r="E155"/>
  <c r="D155"/>
  <c r="L154"/>
  <c r="K154"/>
  <c r="J154"/>
  <c r="I154"/>
  <c r="H154"/>
  <c r="G154"/>
  <c r="F154"/>
  <c r="E154"/>
  <c r="D154"/>
  <c r="C154"/>
  <c r="L134"/>
  <c r="L132" s="1"/>
  <c r="K134"/>
  <c r="J134"/>
  <c r="I134"/>
  <c r="H134"/>
  <c r="G134"/>
  <c r="F134"/>
  <c r="E134"/>
  <c r="D134"/>
  <c r="C134"/>
  <c r="C135"/>
  <c r="D135"/>
  <c r="E135"/>
  <c r="F135"/>
  <c r="G135"/>
  <c r="H135"/>
  <c r="I135"/>
  <c r="J135"/>
  <c r="K135"/>
  <c r="K101"/>
  <c r="I101"/>
  <c r="D101"/>
  <c r="C101"/>
  <c r="K98"/>
  <c r="I98"/>
  <c r="D98"/>
  <c r="C98"/>
  <c r="K65"/>
  <c r="I65"/>
  <c r="J55"/>
  <c r="J45"/>
  <c r="J65" s="1"/>
  <c r="E152" l="1"/>
  <c r="D152"/>
  <c r="F152"/>
  <c r="H152"/>
  <c r="G152"/>
  <c r="I152"/>
  <c r="K152"/>
  <c r="J152"/>
  <c r="L152"/>
  <c r="C132"/>
  <c r="E132"/>
  <c r="G132"/>
  <c r="I132"/>
  <c r="K132"/>
  <c r="F132"/>
  <c r="H132"/>
  <c r="J132"/>
  <c r="D132"/>
  <c r="J596"/>
  <c r="I596"/>
  <c r="H596"/>
  <c r="G596"/>
  <c r="F596"/>
  <c r="I244" l="1"/>
  <c r="H244"/>
  <c r="G244"/>
  <c r="C155"/>
  <c r="C152" s="1"/>
  <c r="D52"/>
  <c r="H51"/>
  <c r="H50" s="1"/>
  <c r="F51"/>
  <c r="F50" s="1"/>
  <c r="D51"/>
  <c r="K50"/>
  <c r="I50"/>
  <c r="G50"/>
  <c r="E50"/>
  <c r="C50"/>
  <c r="D49"/>
  <c r="D47"/>
  <c r="C47"/>
  <c r="D50" l="1"/>
  <c r="H212"/>
  <c r="K140"/>
  <c r="J140"/>
  <c r="I140"/>
  <c r="H140"/>
  <c r="G140"/>
  <c r="F140"/>
  <c r="E140"/>
  <c r="D140"/>
  <c r="C140"/>
  <c r="K77"/>
  <c r="J77"/>
  <c r="I77"/>
  <c r="H77"/>
  <c r="G77"/>
  <c r="F77"/>
  <c r="E77"/>
  <c r="D77"/>
  <c r="L75"/>
  <c r="K75"/>
  <c r="J75"/>
  <c r="I75"/>
  <c r="H75"/>
  <c r="G75"/>
  <c r="F75"/>
  <c r="E75"/>
  <c r="D75"/>
  <c r="C75"/>
  <c r="C42"/>
  <c r="H45"/>
  <c r="H65" s="1"/>
  <c r="G45"/>
  <c r="G65" s="1"/>
  <c r="F45"/>
  <c r="F65" s="1"/>
  <c r="E45"/>
  <c r="E65" s="1"/>
  <c r="D45"/>
  <c r="D65" s="1"/>
  <c r="C45"/>
  <c r="C65" s="1"/>
  <c r="H38"/>
  <c r="M26" l="1"/>
  <c r="K38"/>
  <c r="G38"/>
  <c r="F38"/>
  <c r="E38"/>
  <c r="L622"/>
  <c r="K622"/>
  <c r="J622"/>
  <c r="I622"/>
  <c r="H622"/>
  <c r="G622"/>
  <c r="F622"/>
  <c r="E622"/>
  <c r="D622"/>
  <c r="L621"/>
  <c r="K621"/>
  <c r="J621"/>
  <c r="I621"/>
  <c r="H621"/>
  <c r="G621"/>
  <c r="F621"/>
  <c r="E621"/>
  <c r="D621"/>
  <c r="L619"/>
  <c r="K619"/>
  <c r="J619"/>
  <c r="I619"/>
  <c r="H619"/>
  <c r="G619"/>
  <c r="F619"/>
  <c r="E619"/>
  <c r="D619"/>
  <c r="C622"/>
  <c r="C621"/>
  <c r="C619"/>
  <c r="L440"/>
  <c r="K440"/>
  <c r="J440"/>
  <c r="I440"/>
  <c r="H440"/>
  <c r="G440"/>
  <c r="F440"/>
  <c r="E440"/>
  <c r="D440"/>
  <c r="C440"/>
  <c r="L447"/>
  <c r="K447"/>
  <c r="J447"/>
  <c r="I447"/>
  <c r="H447"/>
  <c r="G447"/>
  <c r="F447"/>
  <c r="E447"/>
  <c r="D447"/>
  <c r="C447"/>
  <c r="L445"/>
  <c r="K445"/>
  <c r="J445"/>
  <c r="I445"/>
  <c r="H445"/>
  <c r="G445"/>
  <c r="F445"/>
  <c r="E445"/>
  <c r="D445"/>
  <c r="C445"/>
  <c r="D438"/>
  <c r="C438"/>
  <c r="L87"/>
  <c r="K87"/>
  <c r="J87"/>
  <c r="I87"/>
  <c r="H87"/>
  <c r="G87"/>
  <c r="F87"/>
  <c r="E87"/>
  <c r="D87"/>
  <c r="C87"/>
  <c r="H85"/>
  <c r="G85"/>
  <c r="F85"/>
  <c r="L85"/>
  <c r="L89" s="1"/>
  <c r="K85"/>
  <c r="J85"/>
  <c r="J89" s="1"/>
  <c r="I85"/>
  <c r="E85"/>
  <c r="D85"/>
  <c r="C85"/>
  <c r="L77"/>
  <c r="C77"/>
  <c r="L260"/>
  <c r="K260"/>
  <c r="J260"/>
  <c r="I260"/>
  <c r="H260"/>
  <c r="G260"/>
  <c r="F260"/>
  <c r="E260"/>
  <c r="D260"/>
  <c r="C260"/>
  <c r="L258"/>
  <c r="I258"/>
  <c r="H258"/>
  <c r="G258"/>
  <c r="F258"/>
  <c r="E258"/>
  <c r="D258"/>
  <c r="C258"/>
  <c r="G477"/>
  <c r="F477"/>
  <c r="L483"/>
  <c r="K479"/>
  <c r="K483" s="1"/>
  <c r="J479"/>
  <c r="J483" s="1"/>
  <c r="I479"/>
  <c r="I483" s="1"/>
  <c r="H479"/>
  <c r="H483" s="1"/>
  <c r="G479"/>
  <c r="G483" s="1"/>
  <c r="F479"/>
  <c r="F483" s="1"/>
  <c r="E479"/>
  <c r="E483" s="1"/>
  <c r="D479"/>
  <c r="D483" s="1"/>
  <c r="C479"/>
  <c r="C483" s="1"/>
  <c r="K477"/>
  <c r="J477"/>
  <c r="I477"/>
  <c r="H477"/>
  <c r="E477"/>
  <c r="C477"/>
  <c r="J420"/>
  <c r="L420"/>
  <c r="K420"/>
  <c r="I420"/>
  <c r="H420"/>
  <c r="G420"/>
  <c r="F420"/>
  <c r="E420"/>
  <c r="D420"/>
  <c r="C420"/>
  <c r="L408"/>
  <c r="K408"/>
  <c r="J408"/>
  <c r="I408"/>
  <c r="H408"/>
  <c r="G408"/>
  <c r="F408"/>
  <c r="E408"/>
  <c r="D408"/>
  <c r="C408"/>
  <c r="C481" l="1"/>
  <c r="E481"/>
  <c r="I481"/>
  <c r="K481"/>
  <c r="G481"/>
  <c r="D481"/>
  <c r="H481"/>
  <c r="F481"/>
  <c r="J481"/>
  <c r="L481"/>
  <c r="D273"/>
  <c r="F273"/>
  <c r="H273"/>
  <c r="J273"/>
  <c r="L273"/>
  <c r="D275"/>
  <c r="F275"/>
  <c r="H275"/>
  <c r="J275"/>
  <c r="L275"/>
  <c r="D89"/>
  <c r="I89"/>
  <c r="K89"/>
  <c r="F89"/>
  <c r="H89"/>
  <c r="D91"/>
  <c r="F91"/>
  <c r="H91"/>
  <c r="J91"/>
  <c r="L91"/>
  <c r="C273"/>
  <c r="E273"/>
  <c r="G273"/>
  <c r="I273"/>
  <c r="K273"/>
  <c r="C275"/>
  <c r="E275"/>
  <c r="G275"/>
  <c r="I275"/>
  <c r="K275"/>
  <c r="C89"/>
  <c r="E89"/>
  <c r="G89"/>
  <c r="C91"/>
  <c r="E91"/>
  <c r="G91"/>
  <c r="I91"/>
  <c r="K91"/>
  <c r="L24"/>
  <c r="L26" s="1"/>
  <c r="K24"/>
  <c r="K26" s="1"/>
  <c r="J24"/>
  <c r="J26" s="1"/>
  <c r="I24"/>
  <c r="I26" s="1"/>
  <c r="H24"/>
  <c r="H26" s="1"/>
  <c r="G24"/>
  <c r="G26" s="1"/>
  <c r="F24"/>
  <c r="E24"/>
  <c r="D24"/>
  <c r="C24"/>
  <c r="M24"/>
  <c r="L18"/>
  <c r="K18"/>
  <c r="J18"/>
  <c r="I18"/>
  <c r="H18"/>
  <c r="G18"/>
  <c r="F18"/>
  <c r="E18"/>
  <c r="K16"/>
  <c r="J16"/>
  <c r="I16"/>
  <c r="H16"/>
  <c r="G16"/>
  <c r="F16"/>
  <c r="E16"/>
  <c r="L244"/>
  <c r="K244"/>
  <c r="J244"/>
  <c r="F244"/>
  <c r="E244"/>
  <c r="D244"/>
  <c r="C244"/>
  <c r="K246"/>
  <c r="J246"/>
  <c r="I246"/>
  <c r="H246"/>
  <c r="G246"/>
  <c r="F246"/>
  <c r="E246"/>
  <c r="D246"/>
  <c r="C246"/>
  <c r="L220"/>
  <c r="K220"/>
  <c r="J220"/>
  <c r="I220"/>
  <c r="H220"/>
  <c r="G220"/>
  <c r="F220"/>
  <c r="E220"/>
  <c r="D220"/>
  <c r="C220"/>
  <c r="L218"/>
  <c r="K218"/>
  <c r="J218"/>
  <c r="I218"/>
  <c r="H218"/>
  <c r="H249" s="1"/>
  <c r="G218"/>
  <c r="F218"/>
  <c r="E218"/>
  <c r="D218"/>
  <c r="C218"/>
  <c r="L241"/>
  <c r="K241"/>
  <c r="K252" s="1"/>
  <c r="J241"/>
  <c r="J252" s="1"/>
  <c r="I241"/>
  <c r="I252" s="1"/>
  <c r="H241"/>
  <c r="H252" s="1"/>
  <c r="G241"/>
  <c r="G252" s="1"/>
  <c r="F241"/>
  <c r="F252" s="1"/>
  <c r="E241"/>
  <c r="E252" s="1"/>
  <c r="D241"/>
  <c r="D252" s="1"/>
  <c r="L240"/>
  <c r="C241"/>
  <c r="C252" s="1"/>
  <c r="K100"/>
  <c r="J100"/>
  <c r="I100"/>
  <c r="H100"/>
  <c r="G100"/>
  <c r="F100"/>
  <c r="E100"/>
  <c r="D100"/>
  <c r="C100"/>
  <c r="J98"/>
  <c r="H98"/>
  <c r="G98"/>
  <c r="F98"/>
  <c r="E98"/>
  <c r="L527"/>
  <c r="J527"/>
  <c r="I527"/>
  <c r="H527"/>
  <c r="C525"/>
  <c r="C212"/>
  <c r="L600"/>
  <c r="K600"/>
  <c r="J600"/>
  <c r="I600"/>
  <c r="H600"/>
  <c r="G600"/>
  <c r="F600"/>
  <c r="E600"/>
  <c r="D600"/>
  <c r="L598"/>
  <c r="K598"/>
  <c r="J598"/>
  <c r="I598"/>
  <c r="H598"/>
  <c r="G598"/>
  <c r="F598"/>
  <c r="E598"/>
  <c r="D598"/>
  <c r="C600"/>
  <c r="C598"/>
  <c r="L105"/>
  <c r="K105"/>
  <c r="J105"/>
  <c r="I105"/>
  <c r="H105"/>
  <c r="G105"/>
  <c r="F105"/>
  <c r="E105"/>
  <c r="D105"/>
  <c r="C105"/>
  <c r="L103"/>
  <c r="K103"/>
  <c r="J103"/>
  <c r="I103"/>
  <c r="H103"/>
  <c r="G103"/>
  <c r="F103"/>
  <c r="E103"/>
  <c r="D103"/>
  <c r="C103"/>
  <c r="F249" l="1"/>
  <c r="D249"/>
  <c r="L251"/>
  <c r="C527"/>
  <c r="E137"/>
  <c r="E251"/>
  <c r="G251"/>
  <c r="I251"/>
  <c r="K251"/>
  <c r="I249"/>
  <c r="K249"/>
  <c r="D251"/>
  <c r="F251"/>
  <c r="H251"/>
  <c r="J251"/>
  <c r="E249"/>
  <c r="G249"/>
  <c r="J249"/>
  <c r="L249"/>
  <c r="E525"/>
  <c r="I525"/>
  <c r="K525"/>
  <c r="E527"/>
  <c r="K527"/>
  <c r="C251"/>
  <c r="D525"/>
  <c r="F525"/>
  <c r="H525"/>
  <c r="J525"/>
  <c r="L525"/>
  <c r="F527"/>
  <c r="D527"/>
  <c r="C249"/>
  <c r="C137"/>
  <c r="F137"/>
  <c r="H137"/>
  <c r="J137"/>
  <c r="L137"/>
  <c r="D139"/>
  <c r="F139"/>
  <c r="H139"/>
  <c r="J139"/>
  <c r="D137"/>
  <c r="G137"/>
  <c r="I137"/>
  <c r="K137"/>
  <c r="C139"/>
  <c r="E139"/>
  <c r="G139"/>
  <c r="I139"/>
  <c r="K139"/>
  <c r="D212"/>
  <c r="F212"/>
  <c r="J212"/>
  <c r="D215"/>
  <c r="F215"/>
  <c r="H215"/>
  <c r="J215"/>
  <c r="D214"/>
  <c r="F214"/>
  <c r="H214"/>
  <c r="J214"/>
  <c r="L214"/>
  <c r="E212"/>
  <c r="G212"/>
  <c r="I212"/>
  <c r="K212"/>
  <c r="C215"/>
  <c r="E215"/>
  <c r="G215"/>
  <c r="I215"/>
  <c r="K215"/>
  <c r="C214"/>
  <c r="E214"/>
  <c r="G214"/>
  <c r="I214"/>
  <c r="K214"/>
  <c r="L58"/>
  <c r="K58"/>
  <c r="J58"/>
  <c r="I58"/>
  <c r="H58"/>
  <c r="G58"/>
  <c r="F58"/>
  <c r="E58"/>
  <c r="C58"/>
  <c r="D57"/>
  <c r="D58" s="1"/>
  <c r="L55"/>
  <c r="K55"/>
  <c r="J53"/>
  <c r="I55"/>
  <c r="H55"/>
  <c r="G55"/>
  <c r="F53"/>
  <c r="E55"/>
  <c r="L44"/>
  <c r="K44"/>
  <c r="J44"/>
  <c r="I44"/>
  <c r="H44"/>
  <c r="G44"/>
  <c r="F44"/>
  <c r="E44"/>
  <c r="C44"/>
  <c r="L38"/>
  <c r="J38"/>
  <c r="L36"/>
  <c r="K36"/>
  <c r="J36"/>
  <c r="H36"/>
  <c r="G36"/>
  <c r="F36"/>
  <c r="E36"/>
  <c r="D34"/>
  <c r="D33"/>
  <c r="I32"/>
  <c r="C32"/>
  <c r="C38" s="1"/>
  <c r="D31"/>
  <c r="D29"/>
  <c r="D44" l="1"/>
  <c r="D32"/>
  <c r="D36" s="1"/>
  <c r="I38"/>
  <c r="D38"/>
  <c r="C55"/>
  <c r="D53"/>
  <c r="F62"/>
  <c r="J62"/>
  <c r="J623" s="1"/>
  <c r="C53"/>
  <c r="E53"/>
  <c r="E62" s="1"/>
  <c r="G53"/>
  <c r="G62" s="1"/>
  <c r="K53"/>
  <c r="K62" s="1"/>
  <c r="D55"/>
  <c r="F55"/>
  <c r="D60"/>
  <c r="F60"/>
  <c r="H60"/>
  <c r="H64" s="1"/>
  <c r="J60"/>
  <c r="J64" s="1"/>
  <c r="L60"/>
  <c r="L64" s="1"/>
  <c r="C60"/>
  <c r="E60"/>
  <c r="E64" s="1"/>
  <c r="G60"/>
  <c r="G64" s="1"/>
  <c r="I60"/>
  <c r="K60"/>
  <c r="K64" s="1"/>
  <c r="C36"/>
  <c r="I36"/>
  <c r="C64" l="1"/>
  <c r="D62"/>
  <c r="C62"/>
  <c r="F64"/>
  <c r="I64"/>
  <c r="D64"/>
  <c r="C625" l="1"/>
  <c r="C623"/>
  <c r="D625"/>
  <c r="D623"/>
  <c r="F625"/>
  <c r="F623"/>
  <c r="E625"/>
  <c r="E623"/>
  <c r="K625"/>
  <c r="K623"/>
  <c r="K56"/>
  <c r="G56"/>
  <c r="L56"/>
  <c r="J56"/>
  <c r="H56"/>
  <c r="F56"/>
  <c r="C56"/>
  <c r="I56"/>
  <c r="H53" l="1"/>
  <c r="H62" s="1"/>
  <c r="H623" s="1"/>
  <c r="L53"/>
  <c r="L62" s="1"/>
  <c r="I53"/>
  <c r="I62" s="1"/>
  <c r="I623" s="1"/>
  <c r="D56"/>
  <c r="E56"/>
  <c r="L140" l="1"/>
  <c r="L139"/>
  <c r="L541" l="1"/>
  <c r="K541"/>
  <c r="J541"/>
  <c r="I541"/>
  <c r="H541"/>
  <c r="G541"/>
  <c r="F541"/>
  <c r="E541"/>
  <c r="D541"/>
  <c r="C541"/>
  <c r="L252" l="1"/>
  <c r="H106"/>
  <c r="G106"/>
  <c r="F106"/>
  <c r="E106"/>
  <c r="L625" l="1"/>
  <c r="K601" l="1"/>
  <c r="J601"/>
  <c r="I601"/>
  <c r="H601"/>
  <c r="G601"/>
  <c r="F601"/>
  <c r="E601"/>
  <c r="D601"/>
  <c r="C601"/>
  <c r="H528"/>
  <c r="K528"/>
  <c r="J528"/>
  <c r="I528"/>
  <c r="I625" s="1"/>
  <c r="G528"/>
  <c r="F528"/>
  <c r="E528"/>
  <c r="H625" l="1"/>
  <c r="J625"/>
  <c r="M598"/>
  <c r="D528" l="1"/>
  <c r="C528"/>
  <c r="L92" l="1"/>
  <c r="K92"/>
  <c r="J92"/>
  <c r="I92"/>
  <c r="H92"/>
  <c r="G92"/>
  <c r="F92"/>
  <c r="E92"/>
  <c r="L276" l="1"/>
  <c r="K276"/>
  <c r="K626" s="1"/>
  <c r="J276"/>
  <c r="J626" s="1"/>
  <c r="I276"/>
  <c r="I626" s="1"/>
  <c r="H276"/>
  <c r="H626" s="1"/>
  <c r="G276"/>
  <c r="G626" s="1"/>
  <c r="F276"/>
  <c r="F626" s="1"/>
  <c r="E276"/>
  <c r="E626" s="1"/>
  <c r="L215" l="1"/>
  <c r="L212"/>
  <c r="L623" s="1"/>
  <c r="L626"/>
  <c r="D276"/>
  <c r="C276"/>
  <c r="D92"/>
  <c r="C92"/>
  <c r="C626" l="1"/>
  <c r="D626"/>
  <c r="L61"/>
  <c r="G525"/>
  <c r="G623" s="1"/>
  <c r="G527"/>
  <c r="G625" s="1"/>
</calcChain>
</file>

<file path=xl/sharedStrings.xml><?xml version="1.0" encoding="utf-8"?>
<sst xmlns="http://schemas.openxmlformats.org/spreadsheetml/2006/main" count="969" uniqueCount="385">
  <si>
    <t>План</t>
  </si>
  <si>
    <t>Факт</t>
  </si>
  <si>
    <t>Итого по программе</t>
  </si>
  <si>
    <t>Запланировано по программе на текущий год (тыс.рублей)</t>
  </si>
  <si>
    <t xml:space="preserve">Ф.И.О исполнителя номер телефона 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</si>
  <si>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</si>
  <si>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</si>
  <si>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</si>
  <si>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 xml:space="preserve">Достигнутые результаты выполнения программных мероприятий </t>
  </si>
  <si>
    <t>1 квартал</t>
  </si>
  <si>
    <t>2 квартал</t>
  </si>
  <si>
    <t>3 квартал</t>
  </si>
  <si>
    <t>4 квартал</t>
  </si>
  <si>
    <r>
      <t xml:space="preserve">Мониторинг выполнения Сетевого план-графика расходования бюджетных средств программным методом по состоянию на 31 марта 2015 года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</si>
  <si>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Наименование муниципальной программы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</si>
  <si>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</si>
  <si>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</si>
  <si>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</si>
  <si>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</si>
  <si>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</si>
  <si>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</si>
  <si>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Кадровое обеспечение сферы "Культура, искусство и кинематография"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</si>
  <si>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</si>
  <si>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</si>
  <si>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</si>
  <si>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</si>
  <si>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</si>
  <si>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Жилище</t>
  </si>
  <si>
    <t>Подготовка градостроительной и землестроительной документации на территории города Туапсе</t>
  </si>
  <si>
    <t>Муниципальная программа "Развитие жилищно-коммунального хозяйства"</t>
  </si>
  <si>
    <t>Содержание и развитие  коммунального хозяйства города Туапсе</t>
  </si>
  <si>
    <t>Благоустройство города Туапсе</t>
  </si>
  <si>
    <t>Муниципальная программа "Социально-экономическое развитие города Туапсе"</t>
  </si>
  <si>
    <t>Формирование и продвижение экономически и инвестиционного привлекательного образа муниципального образования</t>
  </si>
  <si>
    <t>Городу Воинской Славы Туапсе-новый облик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</si>
  <si>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</si>
  <si>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</si>
  <si>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</si>
  <si>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</si>
  <si>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>Мероприятия по гражданской обороне, предупреждению и ликвидации чрезвычайных ситуаций, стихийных бедствий и их последствий в городе Туапсе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</si>
  <si>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</si>
  <si>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</si>
  <si>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</si>
  <si>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</si>
  <si>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</si>
  <si>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</si>
  <si>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</si>
  <si>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</si>
  <si>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</si>
  <si>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</si>
  <si>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</si>
  <si>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</si>
  <si>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</si>
  <si>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прочие учреждения, в том числе:</t>
  </si>
  <si>
    <t>Отдельные мероприятия по управлению реализацией муниципальной программы</t>
  </si>
  <si>
    <t>обеспечение реализации мероприятий муниципальной программы, обеспечение рационального и эффективного использования бюджетных ассигнований на развитие отрасли, организация контроля за их использованием</t>
  </si>
  <si>
    <t>Проведение мероприятий, направленных на гражданское и патриотическое воспитание, молодых граждан Туапсинского городского поселения</t>
  </si>
  <si>
    <t>Предоставление субсидии на организацию работы площадок по месту жительства и летняя занятость несовершеннолетних</t>
  </si>
  <si>
    <t>Физическая культура и спорт (организация и проведение спортивно-массовых мероприятий)</t>
  </si>
  <si>
    <t>Организация и проведение соревнований городского уровня (Турниры, Чемпионаты, Первенства города по видам спорта)</t>
  </si>
  <si>
    <t>Предоставление субсидий СОНКО на конкурсной основе по видам деятельности:</t>
  </si>
  <si>
    <t>-участие в охране общественного порядка, деятельность, направленная на духовно-нравственное воспитание, возрождение духовно-моральных норм;</t>
  </si>
  <si>
    <t>-социальная адаптация инвалидов и их семей</t>
  </si>
  <si>
    <t>Участие в разработке и реализации региональной программы капитального ремонта общего имущества в многоквартирных домах (утверждение краткосрочных планов)</t>
  </si>
  <si>
    <t>Внесение органом местного самоуправления обязательных и дополнительных взносов на капитальный ремонт общего имущества за муниципальные помещения, расположенные в многоквартирных домах.</t>
  </si>
  <si>
    <t>Финансирование капитального ремонта МКД в соответствии с ФЗ № 185 в доле, пропорциональной площади жилых и нежилых помещений, находящихся в муниципальной собственности.</t>
  </si>
  <si>
    <t>Капитальный ремонт муниципальных жилых помещений</t>
  </si>
  <si>
    <t xml:space="preserve">Внесение платы за содержание общего имущества многоквартирного дома и коммунальные услуги за незаселенные жилые помещения муниципального жилищного фонда  </t>
  </si>
  <si>
    <t>Оплата за электроснабжение УО города</t>
  </si>
  <si>
    <t>Текущий ремонт УО</t>
  </si>
  <si>
    <t>Содержание и охрана детского сквера по ул. Ленина</t>
  </si>
  <si>
    <t>Содержание и охрана детского сквера по ул. Солнечная</t>
  </si>
  <si>
    <t>Благоустройство городского кладбища по ул. Калараша</t>
  </si>
  <si>
    <t xml:space="preserve">Содержание городского кладбища по ул. Калараша                 </t>
  </si>
  <si>
    <t>Содержание городского кладбища по ул. Бондаренко</t>
  </si>
  <si>
    <t>Уходные работы</t>
  </si>
  <si>
    <t>Валка, обрезка деревьев</t>
  </si>
  <si>
    <t>Посадка деревьев за счет компенсационного озеленения при уничтожении зеленых насаждений</t>
  </si>
  <si>
    <t>Профилактическая дезинсекция против клещей</t>
  </si>
  <si>
    <t>Механизированная и ручная уборка территории города</t>
  </si>
  <si>
    <t>Мытье тротуарной плитки</t>
  </si>
  <si>
    <t>Работы по ликвидации стихийных свалок</t>
  </si>
  <si>
    <t>Ликвидация стихийных свалок (оказание услуг по сбору бесхозных отработанных шин на териитории города Туапсе, их обезвреживание и размещение)</t>
  </si>
  <si>
    <t>Утилизация умерших животных</t>
  </si>
  <si>
    <t>Установка, ремонт и содержание уличного коммунально- бытового оборудования, контейнерных площадок</t>
  </si>
  <si>
    <t>Ремонт и содержание мебели и малых архитектурных форм</t>
  </si>
  <si>
    <t>Содержание фонтанов</t>
  </si>
  <si>
    <t>Обслуживание систем автоматического полива</t>
  </si>
  <si>
    <t>Водоснабжение фонтанов, автоматический полив газонов</t>
  </si>
  <si>
    <t>Обеспечение сжиженным углеводородным газом объекта: "Вечный огонь" на мемориальном комплексе "Горка героев"</t>
  </si>
  <si>
    <t>Оформление города  к праздничным мероприятиям</t>
  </si>
  <si>
    <t>Изготовление проектно-сметной документации по объектам благоустройства</t>
  </si>
  <si>
    <t>краевой бюджет</t>
  </si>
  <si>
    <t>участие в ежегодном Международном Инвестиционном Форуме «Сочи» (оплата аренды выставочной площади, сувенирная продукция, разработка мультимедийной презентации инвестиционных проектов города Туапсе)</t>
  </si>
  <si>
    <t>Организация и проведение в День города праздника национальных культур «В семье единой (приобретение призов, подарков)</t>
  </si>
  <si>
    <t>Приобретение национальных экспонатов для организации (обновления) постоянно действующих экспозиций (выставок) в историко-краеведческом музее  им. Полетаева по тематике истории, культуры народов города Туапсе</t>
  </si>
  <si>
    <t>Приобретение книг (журналов) для обновления постоянно действующей выставки на базе Централизованной библиотечной системы по тематике истории и культуры народов города Туапсе</t>
  </si>
  <si>
    <t>Капитальный ремонт, ремонт автомобильных дорог (в целях реализации мероприятий подпрограммы 
«Капитальный ремонт и ремонт автомобильных дорог местного значения Краснодарского края»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хозяйства»)</t>
  </si>
  <si>
    <t>Ремонт автомобильных дорог общего пользования местного значения (содержание и текущий ремонт)</t>
  </si>
  <si>
    <t>Текущий ремонт дорог</t>
  </si>
  <si>
    <t>Зимнее содержание дорог</t>
  </si>
  <si>
    <t>Замена асфальтового покрытия тротуаров на плиточное с устройством ограждей в местах общего пользования</t>
  </si>
  <si>
    <t>Ремонтно-восстановительные работы подпорных стен вдоль дорог общего пользования местного значения</t>
  </si>
  <si>
    <t>Паспортизация дорог общего пользования местного значения</t>
  </si>
  <si>
    <t>Инженерно-геологические изыскания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</si>
  <si>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</si>
  <si>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</si>
  <si>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пр.работы)</t>
  </si>
  <si>
    <t>Проектирование объектов безопасности дорожного движения</t>
  </si>
  <si>
    <t>Финансовый резерв на предупрежде-ние и ликвидацию чрезвычайных ситуаций на территории города Туапсе</t>
  </si>
  <si>
    <t>Восполнение резерва материальных ресурсов для ликвидации ЧС</t>
  </si>
  <si>
    <t>100,0</t>
  </si>
  <si>
    <t>Очистка русел рек Туапсе и Паук от мусора, дикой поросли, карчей, наносов в границах Туапсинского городского поселения</t>
  </si>
  <si>
    <t>20,0</t>
  </si>
  <si>
    <t>5,0</t>
  </si>
  <si>
    <t>50,0</t>
  </si>
  <si>
    <t>Техническое обслуживание и ремонт оборудования автоматизированной системы оперативного контроля и мониторинга паводковой ситуации</t>
  </si>
  <si>
    <t>Техническое обслуживание электросирен</t>
  </si>
  <si>
    <t>10,0</t>
  </si>
  <si>
    <t>Техническое обслуживание аппаратуры АСО-8</t>
  </si>
  <si>
    <t>30,0</t>
  </si>
  <si>
    <t>Приобретение спец. одежды для оперативных мобильных групп администрации ТГП</t>
  </si>
  <si>
    <t>в том числе федеральный бюджет</t>
  </si>
  <si>
    <t>местный бюджет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</si>
  <si>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</si>
  <si>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Создание условий для массового отдыха жителей и организации обустройства мест массового отдыха населения путем приобретения и установки в общественных местах мобильных автономных туалетных эко-модулей, адаптированных для маломобильных групп населения</t>
  </si>
  <si>
    <t>в том числе: федеральный бюджет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</si>
  <si>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</si>
  <si>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Ограничение подъезда к центральному входу железнодорожного вокзала, в целях обеспечения антитеррористической  безопасности</t>
  </si>
  <si>
    <t>Обслуживание кнопки «Тревожной сигнализации» в ГДК в целях обеспечения   антитеррористической защищённости площади Октябрьской Революции</t>
  </si>
  <si>
    <t>Проведение разъяснительной работы о правилах и порядке хранения оружия, а также ответственности за неисполнение законодательства, регламентирующего оборот оружия, боеприпасов, взрывчатых веществ и взрывных устройств, включая самодельные через СМИ, собрания, сходы граждан, встречи подворовые и поквартирные обходы проживающих граждан</t>
  </si>
  <si>
    <t>Через средства массовой информации информировать граждан о наличии в Туапсинском городском поселении телефонных линий для общения фактов террористической экстремисткой  деятельности.</t>
  </si>
  <si>
    <t>Организовать и провести тематические мероприятия: фестивали, конкурсы, викторины, с целью формирования у граждан уважительного отношения к традициям и обычаям различных народов и национальностей.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</si>
  <si>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</si>
  <si>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Публикация общественно значимой информации о деятельности органов местного самоуправления по реализации мероприятий, направленных на противодействие коррупции</t>
  </si>
  <si>
    <t>Расходы на содержание представительного органа - Совета Туапсинского городского поселения</t>
  </si>
  <si>
    <t>Содержание выборного должностного лица местного самоуправления-главы Туапсинского городского поселения</t>
  </si>
  <si>
    <t>Содержание аппарата администрации Туапсинского городского поселения</t>
  </si>
  <si>
    <t>Расходы на содержание МКУ «Центр по обеспечению деятельности органов местного самоуправления»</t>
  </si>
  <si>
    <t>Ограждение вдоль дорог</t>
  </si>
  <si>
    <t>всего</t>
  </si>
  <si>
    <t>Ремонт уличного освещения на городском пляже</t>
  </si>
  <si>
    <t xml:space="preserve">Опубликование нормативных правовых актов, иных официальных документов в печатных СМИ. </t>
  </si>
  <si>
    <t xml:space="preserve">Информирование населения о деятельности администрации и Совета Туапсинского городского поселения в электронных СМИ, в том числе: телевидение, эфирное радиовещание </t>
  </si>
  <si>
    <r>
      <t xml:space="preserve">Организация информационного обеспечения в местных газетах. </t>
    </r>
    <r>
      <rPr>
        <b/>
        <sz val="12"/>
        <color indexed="8"/>
        <rFont val="Times New Roman"/>
        <family val="1"/>
        <charset val="204"/>
      </rPr>
      <t xml:space="preserve">               </t>
    </r>
  </si>
  <si>
    <t xml:space="preserve">Организация информационного обеспечения в краевых печатных СМИ   </t>
  </si>
  <si>
    <t>Расходы на содержание МКУ «Централизованная бухгалтерия органов местного самоуправления»</t>
  </si>
  <si>
    <t>итого по всем программам</t>
  </si>
  <si>
    <t>Создание системы маршрутного ориентирования участников дорожного движения (приобретение и установка светофоров для регулирования транспортных и пешеходных потоков на пересечении улиц К.Маркса-Г.Петровой)</t>
  </si>
  <si>
    <t>Выполнение капитального ремонта внутриквартирных инженерных систем электроснабжения, холодного и горячего водоснабжения, в муниципальных жилых помещениях, с приведением их в соответствие с требованиями федерального законодательства об энергосбережении.</t>
  </si>
  <si>
    <t>Благоустройство территории пляжа</t>
  </si>
  <si>
    <t xml:space="preserve">Реконструкция ТП-21 с установкой силового трансформатора 2,5 мВт </t>
  </si>
  <si>
    <t>Расходы на содержание МКУ Туапсинского городского поселения "Управление по делам ГО и ЧС"</t>
  </si>
  <si>
    <t>Обеспечение доступности для маломобильных граждан наземных пешеходных переходов (обозначенных дорожными знаками и/или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 города Туапсе.</t>
  </si>
  <si>
    <t>90,0</t>
  </si>
  <si>
    <t>Техническое обслуживание  гидрологических сигнализаторов</t>
  </si>
  <si>
    <t>15,0</t>
  </si>
  <si>
    <t>Ремонт гидрологических сигнализаторов</t>
  </si>
  <si>
    <t>Формирование резерва бюджетных средств</t>
  </si>
  <si>
    <t>Предоставление муниципальной субсидии муниципальному бюджетному учреждению Туапсинского городского поселения "Туапсинский городской молодежный центр" для обеспечения деятельности учреждения и организации работы специалистов по работе с молодежью</t>
  </si>
  <si>
    <t>Благоустройство набережной в г. Туапсе (7390,0 кв.м)</t>
  </si>
  <si>
    <t>Обустройство городского парка культуры и отдыха г.Туапсе (ливневая канализация горпарк-ул.Рабфаковская)</t>
  </si>
  <si>
    <t>Строительство спортивной и детской площадки по ул.Рабфаковская,36 в г.Туапсе</t>
  </si>
  <si>
    <t>Подсветка зданий и улиц центральной части города Туапсе</t>
  </si>
  <si>
    <t>Поддержка и администрирование сйта органов местного самоуправления, техническое сопровождение</t>
  </si>
  <si>
    <t xml:space="preserve">Теллекомуникационные и информационные услуги, включая услуги сети Интернет электронной почты, электронных справочных систем правовых документов </t>
  </si>
  <si>
    <t xml:space="preserve">Оснщение рабочих мест лицензионными программными продуктами. Закупка оборудования., программного обеспечения и услуг по обеспечению безопасности информационных ресурсов </t>
  </si>
  <si>
    <t xml:space="preserve">Оснащение рабочих мест оргтехникой и компьютерной техникой, расходными материалами </t>
  </si>
  <si>
    <t xml:space="preserve">Мероприятия по техническому обслуживанию: 1) компьютерной и оргтехники 2) программного обеспечения </t>
  </si>
  <si>
    <t xml:space="preserve">Услуги по сопровождению и администриролванию автоматизированного электронного документаоборота исполнительных органов "СИНКОПА-ДОКУМЕНТ" </t>
  </si>
  <si>
    <t>Адресная социальная помощь жителям города, которые оказались в трудной (критической) жизненной ситуации</t>
  </si>
  <si>
    <t xml:space="preserve">Установление ежемесячной выплаты адресной адресной социальной помощи многодетным семьям, имеющим 5 и более несовершеннолетних детей в размере 500 руб. на каждого несовершеннолетнего ребенка. </t>
  </si>
  <si>
    <t xml:space="preserve">Ежемесячная компенсация труженникам тыла на оплату жилищно-коммунальных услуг в размере 300 руб. </t>
  </si>
  <si>
    <t>Предоставление выплат на жилищно-коммунальные услуги Почетным гражданам города ( в размере 15 000 рублей ежегодно)</t>
  </si>
  <si>
    <t xml:space="preserve">Предоставление льготного проезда отдельным категориям граждан, пользующихся услугами городского общественного транспорта (инвалиды Великой Отечественной войны и школьникии из многодетных семей) </t>
  </si>
  <si>
    <t xml:space="preserve">Выплата дополнительного материального обеспечения лицам, замещавших муниципальные должности и должности муниципальной службы </t>
  </si>
  <si>
    <t>Оказание адресной денежной помощи ветеранам Великой Отечественной войны в ознаменовании 70-летия победы в Великой Отечественной войне 1941-1945</t>
  </si>
  <si>
    <t xml:space="preserve">Льготная подписка на местные и краеые газеты для общественных организаций ветеранов и инвалидов  на 2-ое полугодие 2015 года </t>
  </si>
  <si>
    <t>Создание условий для деятельности народных дружин</t>
  </si>
  <si>
    <t>Перечень основных мероприятий муниципальной программы "Обеспечение безопасности населения"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</si>
  <si>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</si>
  <si>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</si>
  <si>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Осуществление МБУ "Управление земельных ресурсов" отдельных мероприятий по предоставляемым иным целевым субсидиям</t>
  </si>
  <si>
    <t>Обучение муниципальных служащих и лиц, замещающих муниципальные должности, по программам профессионального образования ( повышение квалификации и профессиональная переподготовка)</t>
  </si>
  <si>
    <t>Финансирование расходов по содержанию муниципального казенного учреждения Туапсинского городского поселения «Управление капитального строительства»  для реализации мероприятий в сфере строительства, реконструкции муниципальных объектов.</t>
  </si>
  <si>
    <r>
      <t xml:space="preserve">                                 </t>
    </r>
    <r>
      <rPr>
        <b/>
        <sz val="10"/>
        <rFont val="Arial"/>
        <family val="2"/>
        <charset val="204"/>
      </rPr>
      <t xml:space="preserve">  краевой бюджет</t>
    </r>
  </si>
  <si>
    <r>
      <t xml:space="preserve">                          </t>
    </r>
    <r>
      <rPr>
        <b/>
        <sz val="10"/>
        <rFont val="Arial"/>
        <family val="2"/>
        <charset val="204"/>
      </rPr>
      <t>федеральный бюджет</t>
    </r>
  </si>
  <si>
    <t>Строительство КТПП 630/6/0,4 по ул.Керченская в районе дома 17</t>
  </si>
  <si>
    <r>
      <t xml:space="preserve">Создание и обеспечение деятельности административной комиссии </t>
    </r>
    <r>
      <rPr>
        <b/>
        <sz val="12"/>
        <rFont val="Times New Roman"/>
        <family val="1"/>
        <charset val="204"/>
      </rPr>
      <t xml:space="preserve"> краевой бюджет</t>
    </r>
  </si>
  <si>
    <t>Итого по подпрограмме:</t>
  </si>
  <si>
    <t>Итого по программе :</t>
  </si>
  <si>
    <t>Выделение субсидии муниципальному бюджетному учреждению Туапсинского городского поселения «Управление по реформированию жилищно-коммунального хозяйства»  на выполнение муниципальных услуг (работ)</t>
  </si>
  <si>
    <t>Предоставление субсидии юридическим лицам и индивидуальным предпринимателям в целях возмещения недополученных доходов в связи с оказанием населению услуг по сбору и вывозу ТБО</t>
  </si>
  <si>
    <t xml:space="preserve"> - изготовление печатной продукции (памяток, рекомендаций) – 10 тыс. шт. 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</si>
  <si>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</si>
  <si>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</si>
  <si>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</si>
  <si>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</si>
  <si>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- изготовление средств наглядной агитации (стендов, баннеров, перетяжек, аншлагов, плакатов по противопожарной тематике) – 20 шт</t>
  </si>
  <si>
    <t xml:space="preserve"> - приобретение ранцевых огнетушителей;</t>
  </si>
  <si>
    <t xml:space="preserve"> - обеспечение материально - техничес-кими средствами пожаротушения добровольных пожарных дружин (формирований) Туапсинского городского поселения</t>
  </si>
  <si>
    <t>- страхование жизни членов ДПО, 100,0 руб. на 1 чел. ежегодно;</t>
  </si>
  <si>
    <t>25,0</t>
  </si>
  <si>
    <t>- медицинское обеспечение членов ДПО, 2500,0 руб. на 1 чел. ежегодно;</t>
  </si>
  <si>
    <t>- обучение членов ДПО в специализированном учебном центре 1000,0 руб. на 1 чел. при вступлении в ДПО.</t>
  </si>
  <si>
    <t>за счет средств краевого (федерального бюджета)</t>
  </si>
  <si>
    <t>600,0</t>
  </si>
  <si>
    <t>Ремонт берегоукрепительных сооружений</t>
  </si>
  <si>
    <t>22,5</t>
  </si>
  <si>
    <t>2,5</t>
  </si>
  <si>
    <t>7,5</t>
  </si>
  <si>
    <t>Расходы на передачу полномочий по созданию, содержанию и организации деятельность АСС и (или) АСФ на территории города Туапсе</t>
  </si>
  <si>
    <t>8014,0</t>
  </si>
  <si>
    <t>2003,5</t>
  </si>
  <si>
    <t>2003,4</t>
  </si>
  <si>
    <t>6374,7</t>
  </si>
  <si>
    <t>1558,1</t>
  </si>
  <si>
    <t>1395,5</t>
  </si>
  <si>
    <t>1652,2</t>
  </si>
  <si>
    <t>1586,3</t>
  </si>
  <si>
    <t>1578,1</t>
  </si>
  <si>
    <t>Ремонтно-восстановительные работы берего-укрепительных сооружений р. Паук в районе пересечения улиц Калараша и Киевская</t>
  </si>
  <si>
    <t>Ремонтно-восстановительные работы берего-укрепительных сооружений р. Паук в районе д. 35 по улице Фрунзе</t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</si>
  <si>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>местный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 бюджет</t>
    </r>
  </si>
  <si>
    <r>
      <t xml:space="preserve">Комплектование  книжных фондов библиотек  </t>
    </r>
    <r>
      <rPr>
        <b/>
        <sz val="10"/>
        <rFont val="Arial"/>
        <family val="2"/>
        <charset val="204"/>
      </rPr>
      <t xml:space="preserve"> федеральный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</si>
  <si>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0"/>
        <rFont val="Arial"/>
        <family val="2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</si>
  <si>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0"/>
        <rFont val="Arial"/>
        <family val="2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</si>
  <si>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</si>
  <si>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0"/>
        <rFont val="Arial"/>
        <family val="2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</si>
  <si>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</si>
  <si>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в целях стимулирования отдельных категорий работников муниципальных учреждений в сфере культуры, искусства и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</si>
  <si>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культуры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</si>
  <si>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0"/>
        <rFont val="Arial"/>
        <family val="2"/>
        <charset val="204"/>
      </rPr>
      <t>местный бюджет</t>
    </r>
  </si>
  <si>
    <r>
      <t xml:space="preserve">предоставление субсидий учреждениям культуры, искусства и кинематографии  на повышение заработной платы  </t>
    </r>
    <r>
      <rPr>
        <b/>
        <sz val="10"/>
        <rFont val="Arial"/>
        <family val="2"/>
        <charset val="204"/>
      </rPr>
      <t>краевой бюджет</t>
    </r>
  </si>
  <si>
    <r>
      <t xml:space="preserve">предоставление субсидий учреждениям культуры на приобретение оборудования   </t>
    </r>
    <r>
      <rPr>
        <b/>
        <sz val="10"/>
        <rFont val="Arial"/>
        <family val="2"/>
        <charset val="204"/>
      </rPr>
      <t>краевой бюджет</t>
    </r>
  </si>
  <si>
    <r>
      <t xml:space="preserve">предоставление субсидий </t>
    </r>
    <r>
      <rPr>
        <b/>
        <sz val="10"/>
        <rFont val="Arial"/>
        <family val="2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</si>
  <si>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0"/>
        <rFont val="Arial"/>
        <family val="2"/>
        <charset val="204"/>
      </rPr>
      <t>местный бюджет</t>
    </r>
  </si>
  <si>
    <t>Разработка проектов планировки территории</t>
  </si>
  <si>
    <t>Ремонт дворовых территорий многоквартирных домов, проездов к дворовым территориям МКД</t>
  </si>
  <si>
    <t>Ремонт ливневых канализаций</t>
  </si>
  <si>
    <t>Ремонт остановочных комплексов</t>
  </si>
  <si>
    <t xml:space="preserve">Приобретение и установка оборудования на парковачных местах </t>
  </si>
  <si>
    <t>Ремонт автомобильных мостов через реки города Туапсе (ПИР)</t>
  </si>
  <si>
    <t>Создание системы маршрутного ориентирования участников дорожного движения (приобретение и установка компо-сигналов на пешеходных перекрестках в близи детских образовательных учреждений)</t>
  </si>
  <si>
    <t>Выкуп нежилого помещения, расположенного в аварийном доме</t>
  </si>
  <si>
    <t>Создание системы разделения, сбора и транспортировки воды дальнего и ближнего водозоборов с обеспечением защиты от попадания нефтепродуктов.</t>
  </si>
  <si>
    <t>Ремонт уличного освещения                     ул. Приморской</t>
  </si>
  <si>
    <t>Ремонт уличного освещения                     ул. Комсомольской</t>
  </si>
  <si>
    <t>Ремонт уличного освещения                     ул. К.Маркса аллея</t>
  </si>
  <si>
    <t>Ремонт уличного освещения                     ул. Морской</t>
  </si>
  <si>
    <t>Ремонт уличного освещения                     ул. Северной</t>
  </si>
  <si>
    <t>Охрана Городского парка</t>
  </si>
  <si>
    <t>Ремонт покрытий муниципальных детских и спортивных площадок, а также оборудования, расположенного на них</t>
  </si>
  <si>
    <t>Подключение к инженерным сетям туалетного эко-модуля</t>
  </si>
  <si>
    <t>Приобретение специализированной техники (мусоровоз контейнерный)</t>
  </si>
  <si>
    <t>Евроконтейнеры и бункеры</t>
  </si>
  <si>
    <t>Ремонт лестниц города</t>
  </si>
  <si>
    <t>Реконструкция ТП-27 с заменой на 2 БКТП-630 кВА пер.Гражданский (проект)</t>
  </si>
  <si>
    <t xml:space="preserve">Реконструкция ВЛ-0,4 кВ от      ТП-157 (проект) </t>
  </si>
  <si>
    <t xml:space="preserve">Реконструкция ВЛ-0,4 кВ от      ТП-157 </t>
  </si>
  <si>
    <t xml:space="preserve">Реконструкция ВЛ-0,4 кВ от      ТП-179 (проект) </t>
  </si>
  <si>
    <t xml:space="preserve">Реконструкция ВЛ-0,4 кВ от      ТП-65 (проект) </t>
  </si>
  <si>
    <t>Газопроводы высокого давления</t>
  </si>
  <si>
    <t xml:space="preserve">в том числе    </t>
  </si>
  <si>
    <t>Распределительные газопроводы среднего давления</t>
  </si>
  <si>
    <t>Распределительные газопроводы низкого давления</t>
  </si>
  <si>
    <r>
      <t xml:space="preserve">Предоставление молодым семьям, в том числе с ребенком(детьми) и молодым семьям при рождении (усыновлении) ребенка, социальных выплат на приобретение (строительство) жилья, в том числе в виде оплаты первоначального взноса при получении жилищного (ипотечного жилищного) кредита или займа на приобретение(строительство) жилья, а также на погашение основной суммы долга и уплату процентов по этим жилищным (ипотечным жилищным) кредитам или займам на условиях софинансирования из федерального и краевого бюджетов      </t>
    </r>
    <r>
      <rPr>
        <b/>
        <sz val="12"/>
        <rFont val="Times New Roman"/>
        <family val="1"/>
        <charset val="204"/>
      </rPr>
      <t>местный бюджет</t>
    </r>
  </si>
  <si>
    <r>
      <t>Инженерные сети к территории малоэтажной  застройки в районе щели Мостовая по ул. Калараша в г. Туапсе (</t>
    </r>
    <r>
      <rPr>
        <b/>
        <sz val="12"/>
        <rFont val="Times New Roman"/>
        <family val="1"/>
        <charset val="204"/>
      </rPr>
      <t>местный бюджет</t>
    </r>
    <r>
      <rPr>
        <sz val="12"/>
        <rFont val="Times New Roman"/>
        <family val="1"/>
        <charset val="204"/>
      </rPr>
      <t>)</t>
    </r>
  </si>
  <si>
    <t>Реализация мероприятий в сфере градостроительства</t>
  </si>
  <si>
    <t>Благоустройство площадки по ул. Калараша (воркаут)</t>
  </si>
  <si>
    <t>Проектно-изыскательские работы скверов Каменный цветок, Клеопатра, Бондаренко</t>
  </si>
  <si>
    <t>Благоустройство клумб</t>
  </si>
  <si>
    <t>Строительство спортивной  детской и  спортивной площадки по пер. Граждаенский в г.Туапсе</t>
  </si>
  <si>
    <r>
      <t>Благоустройство сквера в районе ул.Фрунзе,30 в г.Туапсе (премия по итогам конкурса "Лучшее поселение Краснодарскогокрая за 2014 год)</t>
    </r>
    <r>
      <rPr>
        <b/>
        <sz val="10"/>
        <rFont val="Times New Roman"/>
        <family val="1"/>
        <charset val="204"/>
      </rPr>
      <t xml:space="preserve"> краевой бюджет</t>
    </r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</si>
  <si>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</si>
  <si>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165, 0</t>
  </si>
  <si>
    <t>Проведение мероприятий, направленных на формирование здорового образа жизни  молодежи  и профилактику безнадзорности и правонарушений среди несовершеннолетних Туапсинского городского поселения</t>
  </si>
  <si>
    <t>98, 0</t>
  </si>
  <si>
    <t>Проведение мероприятий направленных на интеллектуальное, культурное, этическое и эстетическое и духовно-нравственное воспитание молодежи Туапсинского городского поселения</t>
  </si>
  <si>
    <t>292, 0</t>
  </si>
  <si>
    <t>Обеспечение участия в краевых, районных и городских летних оздоровительных и обучающих лагерях, базах отдыха, пансионатах, а также организация и проведение лагеря-семинара для молодежного актива города Туапсе</t>
  </si>
  <si>
    <t>304, 3</t>
  </si>
  <si>
    <t>Организационное и материально-техническое укрепление базы, развитие деятельности муниципального бюджетного учреждения «Туапсинский городской молодежный центр», молодёжных клубов по интересам и общественных объединений зарегистрированных в установленном законом порядке.</t>
  </si>
  <si>
    <t>270, 0</t>
  </si>
  <si>
    <t>325, 0</t>
  </si>
  <si>
    <t>5 100, 8</t>
  </si>
  <si>
    <t>5100, 8</t>
  </si>
  <si>
    <t>Организация работы с молодёжью по месту жительства</t>
  </si>
  <si>
    <t>Организовать подготовку проектов, изготовление, приобретение буклетов, плакатов, памяток и рекомендаций для учреждений, предприятий, расположенных на территории города Туапсе, по антитеррористической тематике.</t>
  </si>
  <si>
    <t>Раздел 1. Мероприятия, направленные на укрепление гражданского единства, духовно-нравственного и патриотического воспитания</t>
  </si>
  <si>
    <t>Чествование прославленных туапсинцев, внесших значительный вклад в развитие г. Туапсе, Кубани и России:</t>
  </si>
  <si>
    <t>Раздел 2. Сохранение традиций, воспитание любви к родному городу</t>
  </si>
  <si>
    <t>Союз городов Воинской славы</t>
  </si>
  <si>
    <t>Организация и проведение мероприятий по празднованию профессиональных праздников</t>
  </si>
  <si>
    <t>Раздел 3. Издательская деятельность</t>
  </si>
  <si>
    <t>Раздел 4. Организация работы в рамках шефских связей с воинскими частями</t>
  </si>
  <si>
    <t xml:space="preserve">Оснащение рабочих мест новыми программными продуктами по формированию межведомственного документооборота, оказания муниципальных услуг в электронном виде </t>
  </si>
  <si>
    <t>Компенсациооные выплаты на частичное возмещение затрат по содержанию помещений оплате коммунальных услуг, услуг связи, приобритение канцелярских товаров и топлива</t>
  </si>
  <si>
    <t xml:space="preserve">денежные призы руководителям ТОС, занявшие 1,2,3 места </t>
  </si>
  <si>
    <t xml:space="preserve">Средства на проведение социальено-значимых мероприятий органов ТОС, занявшим 1,2,3 места </t>
  </si>
  <si>
    <t>2 360,6</t>
  </si>
  <si>
    <t>590,5</t>
  </si>
  <si>
    <t>506,4</t>
  </si>
  <si>
    <t>594,9</t>
  </si>
  <si>
    <t>594,4</t>
  </si>
  <si>
    <t>580,8</t>
  </si>
  <si>
    <t>1233,0</t>
  </si>
  <si>
    <t>60,7</t>
  </si>
  <si>
    <t xml:space="preserve">Выкуп 4/7 доли дома и земельного участка по адресу Пионерская 14 </t>
  </si>
  <si>
    <t>1 959,0</t>
  </si>
  <si>
    <t>1959,0</t>
  </si>
  <si>
    <t>Ремонт административного здания по ул.Красной Армии д.12</t>
  </si>
  <si>
    <t>5 000,0</t>
  </si>
  <si>
    <t>Проведение капиального ремонта зданий, строений, сооружений, а также помещений (жилых и нежилых), входящих в состав муниципальной казны и не предоставленных гражданам и юридическим лицам</t>
  </si>
  <si>
    <t>9,97</t>
  </si>
  <si>
    <t>250,0</t>
  </si>
  <si>
    <t>240,0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</si>
  <si>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</si>
  <si>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11,97</t>
  </si>
  <si>
    <t>Аттестация рабочих мест</t>
  </si>
  <si>
    <r>
      <rPr>
        <b/>
        <sz val="10"/>
        <rFont val="Arial"/>
        <family val="2"/>
        <charset val="204"/>
      </rPr>
      <t xml:space="preserve">                         краевой бюджет</t>
    </r>
    <r>
      <rPr>
        <sz val="10"/>
        <rFont val="Arial"/>
        <family val="2"/>
        <charset val="204"/>
      </rPr>
      <t xml:space="preserve"> </t>
    </r>
  </si>
  <si>
    <t>Строительство, реконструкция, ремонт дорог, благоустройство участков автодорожной сети</t>
  </si>
  <si>
    <r>
      <t xml:space="preserve">Капитальный ремонт, ремонт автомобильных дорог (не исполненные обяхательства 2015 г.) </t>
    </r>
    <r>
      <rPr>
        <b/>
        <sz val="10"/>
        <color indexed="8"/>
        <rFont val="Times New Roman"/>
        <family val="1"/>
        <charset val="204"/>
      </rPr>
      <t>краевой бюджет</t>
    </r>
  </si>
  <si>
    <t>Благоустройство парковачных мест</t>
  </si>
  <si>
    <t>Проектно-сметная документация (ремонт), заключения экспертов</t>
  </si>
  <si>
    <t>Проведение мониторинга технического состояния МКД с составлением актов обследования.</t>
  </si>
  <si>
    <t>Ремонт силовых распределительных щитов УО на пл. Октяб. Революции</t>
  </si>
  <si>
    <t>Плата за технологическое присоединение  муниципальных объектов к сетям электроснабжения</t>
  </si>
  <si>
    <t>Приобретение и поставка мобильных туалетных кабин</t>
  </si>
  <si>
    <t>Мусоровоз с задней загрузкой</t>
  </si>
  <si>
    <t>Городской парк культуры и отдыха</t>
  </si>
  <si>
    <t>Приобретение информационного табло</t>
  </si>
  <si>
    <t>Ремонтно-восстановительные работы берегоукрепления р. Паук по ул. Калараша</t>
  </si>
  <si>
    <t>Ремонт газгольдерных в г.Туапсе</t>
  </si>
  <si>
    <t xml:space="preserve">Реконструкция ВЛ-0,4 кВ от      ТП-пляж </t>
  </si>
  <si>
    <t>Реконструкция ВЛИ-0,4 кВ от      ТП-172 (ул.Калараша от дома №53 до дома №83)</t>
  </si>
  <si>
    <t>542,7</t>
  </si>
  <si>
    <t>6 034,8</t>
  </si>
  <si>
    <t>1574,2</t>
  </si>
  <si>
    <t>1 613,8</t>
  </si>
  <si>
    <t>1 958,9</t>
  </si>
  <si>
    <t>1305,7</t>
  </si>
  <si>
    <t>16,35</t>
  </si>
  <si>
    <t>10,5</t>
  </si>
  <si>
    <t>Формирование Уставного фонда МУП "СДРСУ"</t>
  </si>
  <si>
    <t>17000,00</t>
  </si>
  <si>
    <t>17100,00</t>
  </si>
  <si>
    <t>Расходы на обеспечение функций отдела имущественных и земельных отношений</t>
  </si>
  <si>
    <t>Организация внешнего финансового контроля за правомерным и целевым использованием бюджетных средств</t>
  </si>
  <si>
    <t>Формирование расходов на исполнение судебных актов по решениям судебных органов</t>
  </si>
  <si>
    <t>Мероприятия,направленные на увеличение доходной части бюджета</t>
  </si>
  <si>
    <t>Содержание ливневых канализаций</t>
  </si>
  <si>
    <t xml:space="preserve">Приобретение жилых помещений у застройщиков </t>
  </si>
  <si>
    <t>за счет средств краевого бюджета</t>
  </si>
  <si>
    <t>Ремонт уличного освещения                     ул.Тургенева от дома №17 до дома №44, ул. Солнечная от д.№1 до дома №21, сквер в районе д. №30 по ул. Фрунзе, ул. Харьковская</t>
  </si>
  <si>
    <r>
      <t xml:space="preserve">Приобретение и установка оборудования, благоустройство территории детских игровых игровых и спортивных площадок </t>
    </r>
    <r>
      <rPr>
        <b/>
        <sz val="10"/>
        <rFont val="Times New Roman"/>
        <family val="1"/>
        <charset val="204"/>
      </rPr>
      <t>краевой бюджет</t>
    </r>
  </si>
  <si>
    <t>Химическая и механическая обработка зеленых насождений от карантийного вредителя и лечение зеленых насаждений (деревьев)</t>
  </si>
  <si>
    <t>Снос незаконных строений</t>
  </si>
  <si>
    <t>Благоустройство детской площадки по ул.Рабфаковской, 36 в г.Туапсе</t>
  </si>
  <si>
    <t>Благоустройство сквера "Клеопатра"</t>
  </si>
  <si>
    <t>Приобретение и установка оборудования, благоустройство территории детских игровых и спортивных площадок</t>
  </si>
  <si>
    <t>Благоустройство спортивной площадки по ул.Фрунзе, 25</t>
  </si>
  <si>
    <t>Благоустройство сквера возле ЗАГС</t>
  </si>
  <si>
    <t>Благоустройство детской площадки в районе д.41 ул.Адм. Макарова</t>
  </si>
  <si>
    <t>Информационное обеспечение и сопровождение</t>
  </si>
  <si>
    <t>Ремонтно-восстановительные работы по ул. Кирова в г. Туапсе</t>
  </si>
  <si>
    <t xml:space="preserve">Мероприятия по обеспечению безопасности газопроводов     </t>
  </si>
  <si>
    <t>Мероприятия по техническому обслуживанию газопроводов в г.Туапсе</t>
  </si>
  <si>
    <t>Реконструкция ТП-26 с заменой на БКТП -630 кВА ул. Ломоносова</t>
  </si>
  <si>
    <t xml:space="preserve">Реконструкция ВЛ-0,4 кВ от      ТП-65 </t>
  </si>
  <si>
    <t>Реконструкция ВЛИ-0,4 кВ от      ТП-142 и 158 (пер. Уральский, ул. Новицкого) (проект)</t>
  </si>
  <si>
    <t>Субсидия на выполнение муниципального задания МБУ "Управление земельных ресурсов"</t>
  </si>
  <si>
    <r>
      <t xml:space="preserve">Мониторинг выполнения Сетевого план-графика расходования бюджетных средств программным методом по состоянию на 31 декабря 2016 года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</si>
  <si>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Осуществление информационно-методической поддержки субъектов малого предпринимательства в ходе разовых семинаров, конференций и иных мероприятий</t>
  </si>
  <si>
    <t>Приобретение и установка уличных громкоговорителей с выводом в ЕДДС города</t>
  </si>
  <si>
    <t>Ремонт подпорной стены по улице Б. Хмельницкого</t>
  </si>
  <si>
    <t>2003,8</t>
  </si>
  <si>
    <t>Корректировка сметы газоснабжения</t>
  </si>
  <si>
    <t>Проведение технической инвентаризации (изготовление технических и кадастровых паспортов, технических и межевых планов,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недвижимости) объектов недвижимого имущества, в том числе земельных участков, входящих в состав муниципальной казны</t>
  </si>
  <si>
    <t>подпрограмма "Управление муниципальным имуществом и земельными ресурсами"</t>
  </si>
  <si>
    <t>Развитие и содержание сетей электроснабжения</t>
  </si>
  <si>
    <t>Содержание и развитие жилищного хозяйства города Туапсе</t>
  </si>
  <si>
    <t>Ремонтные работы по тупику Свердлова.</t>
  </si>
  <si>
    <t>Основное мероприятие "Обеспечение безопасности людей на водных объектах"</t>
  </si>
  <si>
    <t>-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</si>
</sst>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"/>
  </numFmts>
  <fonts count="49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4" fontId="6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536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1" fillId="0" borderId="4" xfId="1" applyBorder="1"/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5" fillId="3" borderId="13" xfId="1" applyFont="1" applyFill="1" applyBorder="1" applyAlignment="1" applyProtection="1">
      <alignment horizontal="center" vertical="center" wrapText="1"/>
      <protection locked="0"/>
    </xf>
    <xf numFmtId="164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12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164" fontId="5" fillId="4" borderId="13" xfId="3" applyNumberFormat="1" applyFont="1" applyFill="1" applyBorder="1" applyAlignment="1" applyProtection="1">
      <alignment horizontal="center" vertical="center" wrapText="1"/>
      <protection locked="0"/>
    </xf>
    <xf numFmtId="164" fontId="5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Border="1"/>
    <xf numFmtId="0" fontId="1" fillId="0" borderId="7" xfId="1" applyBorder="1"/>
    <xf numFmtId="0" fontId="1" fillId="0" borderId="10" xfId="1" applyBorder="1"/>
    <xf numFmtId="0" fontId="1" fillId="0" borderId="11" xfId="1" applyBorder="1"/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1" fillId="0" borderId="5" xfId="1" applyBorder="1"/>
    <xf numFmtId="0" fontId="1" fillId="0" borderId="15" xfId="1" applyBorder="1"/>
    <xf numFmtId="0" fontId="1" fillId="0" borderId="8" xfId="1" applyBorder="1"/>
    <xf numFmtId="164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Protection="1">
      <protection locked="0"/>
    </xf>
    <xf numFmtId="0" fontId="1" fillId="0" borderId="9" xfId="1" applyBorder="1"/>
    <xf numFmtId="0" fontId="12" fillId="0" borderId="0" xfId="1" applyFont="1"/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164" fontId="5" fillId="3" borderId="26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Border="1"/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164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164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1" applyBorder="1" applyAlignment="1">
      <alignment horizontal="center" vertical="center" wrapText="1"/>
    </xf>
    <xf numFmtId="0" fontId="13" fillId="0" borderId="4" xfId="1" applyFont="1" applyBorder="1" applyAlignment="1">
      <alignment wrapText="1"/>
    </xf>
    <xf numFmtId="0" fontId="13" fillId="0" borderId="8" xfId="1" applyFont="1" applyBorder="1" applyAlignment="1">
      <alignment wrapText="1"/>
    </xf>
    <xf numFmtId="165" fontId="16" fillId="3" borderId="8" xfId="1" applyNumberFormat="1" applyFont="1" applyFill="1" applyBorder="1"/>
    <xf numFmtId="0" fontId="13" fillId="0" borderId="8" xfId="1" applyFont="1" applyBorder="1"/>
    <xf numFmtId="165" fontId="1" fillId="3" borderId="8" xfId="1" applyNumberFormat="1" applyFill="1" applyBorder="1"/>
    <xf numFmtId="165" fontId="13" fillId="3" borderId="11" xfId="1" applyNumberFormat="1" applyFont="1" applyFill="1" applyBorder="1"/>
    <xf numFmtId="165" fontId="1" fillId="2" borderId="4" xfId="1" applyNumberFormat="1" applyFill="1" applyBorder="1"/>
    <xf numFmtId="165" fontId="13" fillId="3" borderId="4" xfId="1" applyNumberFormat="1" applyFont="1" applyFill="1" applyBorder="1"/>
    <xf numFmtId="165" fontId="13" fillId="0" borderId="8" xfId="1" applyNumberFormat="1" applyFont="1" applyBorder="1"/>
    <xf numFmtId="165" fontId="13" fillId="0" borderId="34" xfId="1" applyNumberFormat="1" applyFont="1" applyBorder="1"/>
    <xf numFmtId="0" fontId="20" fillId="0" borderId="0" xfId="0" applyFont="1" applyAlignment="1">
      <alignment wrapText="1"/>
    </xf>
    <xf numFmtId="0" fontId="22" fillId="0" borderId="4" xfId="0" applyFont="1" applyBorder="1" applyAlignment="1">
      <alignment horizontal="left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0" fontId="22" fillId="0" borderId="4" xfId="7" applyFont="1" applyBorder="1" applyAlignment="1" applyProtection="1">
      <alignment horizontal="left" vertical="top" wrapText="1"/>
    </xf>
    <xf numFmtId="0" fontId="22" fillId="3" borderId="4" xfId="7" applyFont="1" applyFill="1" applyBorder="1" applyAlignment="1" applyProtection="1">
      <alignment horizontal="left" vertical="top" wrapText="1"/>
    </xf>
    <xf numFmtId="2" fontId="22" fillId="3" borderId="4" xfId="0" applyNumberFormat="1" applyFont="1" applyFill="1" applyBorder="1" applyAlignment="1">
      <alignment horizontal="center" vertical="center" wrapText="1"/>
    </xf>
    <xf numFmtId="0" fontId="22" fillId="2" borderId="4" xfId="7" applyFont="1" applyFill="1" applyBorder="1" applyAlignment="1" applyProtection="1">
      <alignment horizontal="left" vertical="top" wrapText="1"/>
    </xf>
    <xf numFmtId="2" fontId="22" fillId="2" borderId="4" xfId="0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5" fillId="2" borderId="4" xfId="6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4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164" fontId="26" fillId="2" borderId="4" xfId="6" applyNumberFormat="1" applyFont="1" applyFill="1" applyBorder="1" applyAlignment="1" applyProtection="1">
      <alignment vertical="center" wrapText="1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164" fontId="5" fillId="3" borderId="4" xfId="6" applyNumberFormat="1" applyFont="1" applyFill="1" applyBorder="1" applyAlignment="1" applyProtection="1">
      <alignment horizontal="center" vertical="center" wrapText="1"/>
    </xf>
    <xf numFmtId="0" fontId="1" fillId="3" borderId="4" xfId="1" applyFill="1" applyBorder="1"/>
    <xf numFmtId="164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wrapText="1"/>
    </xf>
    <xf numFmtId="0" fontId="27" fillId="0" borderId="4" xfId="0" applyFont="1" applyBorder="1" applyAlignment="1">
      <alignment wrapText="1"/>
    </xf>
    <xf numFmtId="0" fontId="29" fillId="5" borderId="4" xfId="0" applyFont="1" applyFill="1" applyBorder="1" applyAlignment="1" applyProtection="1">
      <alignment horizontal="left" vertical="center" wrapText="1"/>
      <protection locked="0"/>
    </xf>
    <xf numFmtId="2" fontId="2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" xfId="0" applyNumberFormat="1" applyFont="1" applyBorder="1" applyAlignment="1">
      <alignment horizontal="center" vertical="center" wrapText="1"/>
    </xf>
    <xf numFmtId="0" fontId="25" fillId="5" borderId="4" xfId="0" applyFont="1" applyFill="1" applyBorder="1" applyAlignment="1" applyProtection="1">
      <alignment horizontal="left" vertical="center" wrapText="1"/>
      <protection locked="0"/>
    </xf>
    <xf numFmtId="0" fontId="26" fillId="2" borderId="4" xfId="0" applyFont="1" applyFill="1" applyBorder="1" applyAlignment="1">
      <alignment horizontal="left" vertical="center" wrapText="1"/>
    </xf>
    <xf numFmtId="164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Border="1"/>
    <xf numFmtId="165" fontId="22" fillId="0" borderId="4" xfId="1" applyNumberFormat="1" applyFont="1" applyBorder="1"/>
    <xf numFmtId="0" fontId="31" fillId="0" borderId="36" xfId="4" applyFont="1" applyBorder="1" applyAlignment="1">
      <alignment vertical="top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164" fontId="5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>
      <alignment wrapText="1"/>
    </xf>
    <xf numFmtId="0" fontId="13" fillId="0" borderId="4" xfId="0" applyFont="1" applyBorder="1" applyProtection="1">
      <protection locked="0"/>
    </xf>
    <xf numFmtId="0" fontId="26" fillId="2" borderId="4" xfId="0" applyFont="1" applyFill="1" applyBorder="1" applyAlignment="1">
      <alignment vertical="center" wrapText="1"/>
    </xf>
    <xf numFmtId="43" fontId="5" fillId="3" borderId="4" xfId="6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8" xfId="1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4" fillId="0" borderId="35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164" fontId="22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Border="1"/>
    <xf numFmtId="164" fontId="33" fillId="3" borderId="4" xfId="3" applyNumberFormat="1" applyFont="1" applyFill="1" applyBorder="1" applyAlignment="1" applyProtection="1">
      <alignment horizontal="center" vertical="center" wrapText="1"/>
      <protection locked="0"/>
    </xf>
    <xf numFmtId="2" fontId="34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164" fontId="5" fillId="3" borderId="27" xfId="6" applyNumberFormat="1" applyFont="1" applyFill="1" applyBorder="1" applyAlignment="1" applyProtection="1">
      <alignment horizontal="center" vertical="center" wrapText="1"/>
    </xf>
    <xf numFmtId="0" fontId="24" fillId="0" borderId="4" xfId="1" applyFont="1" applyBorder="1" applyAlignment="1">
      <alignment wrapText="1"/>
    </xf>
    <xf numFmtId="166" fontId="24" fillId="0" borderId="4" xfId="1" applyNumberFormat="1" applyFont="1" applyBorder="1" applyAlignment="1">
      <alignment horizontal="center" vertical="center"/>
    </xf>
    <xf numFmtId="165" fontId="24" fillId="0" borderId="4" xfId="1" applyNumberFormat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49" fontId="24" fillId="0" borderId="4" xfId="1" applyNumberFormat="1" applyFont="1" applyBorder="1" applyAlignment="1">
      <alignment wrapText="1"/>
    </xf>
    <xf numFmtId="0" fontId="17" fillId="0" borderId="4" xfId="4" applyFont="1" applyBorder="1" applyAlignment="1">
      <alignment horizontal="left" vertical="top" wrapText="1"/>
    </xf>
    <xf numFmtId="166" fontId="17" fillId="0" borderId="4" xfId="4" applyNumberFormat="1" applyFont="1" applyBorder="1" applyAlignment="1">
      <alignment horizontal="center" vertical="center" wrapText="1"/>
    </xf>
    <xf numFmtId="166" fontId="17" fillId="0" borderId="4" xfId="4" applyNumberFormat="1" applyFont="1" applyBorder="1" applyAlignment="1">
      <alignment horizontal="center" vertical="center"/>
    </xf>
    <xf numFmtId="164" fontId="33" fillId="3" borderId="1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Fill="1" applyBorder="1"/>
    <xf numFmtId="0" fontId="1" fillId="0" borderId="4" xfId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4" xfId="1" applyFont="1" applyFill="1" applyBorder="1"/>
    <xf numFmtId="43" fontId="19" fillId="6" borderId="4" xfId="1" applyNumberFormat="1" applyFont="1" applyFill="1" applyBorder="1"/>
    <xf numFmtId="2" fontId="19" fillId="6" borderId="4" xfId="1" applyNumberFormat="1" applyFont="1" applyFill="1" applyBorder="1"/>
    <xf numFmtId="0" fontId="13" fillId="0" borderId="5" xfId="1" applyFont="1" applyBorder="1"/>
    <xf numFmtId="0" fontId="1" fillId="0" borderId="4" xfId="1" applyBorder="1" applyAlignment="1">
      <alignment horizontal="left" vertical="center"/>
    </xf>
    <xf numFmtId="164" fontId="26" fillId="0" borderId="4" xfId="6" applyNumberFormat="1" applyFont="1" applyFill="1" applyBorder="1" applyAlignment="1" applyProtection="1">
      <alignment vertical="center" wrapText="1"/>
      <protection locked="0"/>
    </xf>
    <xf numFmtId="0" fontId="13" fillId="0" borderId="4" xfId="1" applyFont="1" applyBorder="1" applyAlignment="1">
      <alignment horizontal="center"/>
    </xf>
    <xf numFmtId="9" fontId="13" fillId="0" borderId="7" xfId="1" applyNumberFormat="1" applyFont="1" applyBorder="1"/>
    <xf numFmtId="2" fontId="13" fillId="0" borderId="4" xfId="1" applyNumberFormat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7" fillId="2" borderId="4" xfId="1" applyFont="1" applyFill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24" fillId="0" borderId="5" xfId="1" applyFont="1" applyBorder="1" applyAlignment="1">
      <alignment horizontal="center" vertical="center"/>
    </xf>
    <xf numFmtId="0" fontId="29" fillId="0" borderId="36" xfId="4" applyFont="1" applyBorder="1" applyAlignment="1">
      <alignment vertical="top" wrapText="1"/>
    </xf>
    <xf numFmtId="4" fontId="22" fillId="0" borderId="4" xfId="1" applyNumberFormat="1" applyFont="1" applyBorder="1"/>
    <xf numFmtId="4" fontId="32" fillId="0" borderId="4" xfId="1" applyNumberFormat="1" applyFont="1" applyBorder="1"/>
    <xf numFmtId="165" fontId="32" fillId="0" borderId="4" xfId="1" applyNumberFormat="1" applyFont="1" applyBorder="1"/>
    <xf numFmtId="0" fontId="39" fillId="0" borderId="4" xfId="1" applyFont="1" applyBorder="1"/>
    <xf numFmtId="164" fontId="33" fillId="3" borderId="3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Border="1" applyAlignment="1">
      <alignment vertical="center" wrapText="1"/>
    </xf>
    <xf numFmtId="0" fontId="22" fillId="0" borderId="4" xfId="1" applyFont="1" applyBorder="1" applyAlignment="1">
      <alignment horizontal="center" vertical="center"/>
    </xf>
    <xf numFmtId="166" fontId="17" fillId="0" borderId="4" xfId="4" applyNumberFormat="1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165" fontId="24" fillId="0" borderId="4" xfId="1" applyNumberFormat="1" applyFont="1" applyBorder="1" applyAlignment="1">
      <alignment horizontal="center" vertical="top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4" xfId="6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164" fontId="29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5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Border="1"/>
    <xf numFmtId="0" fontId="24" fillId="0" borderId="4" xfId="1" applyFont="1" applyBorder="1" applyAlignment="1">
      <alignment horizontal="left" wrapText="1"/>
    </xf>
    <xf numFmtId="0" fontId="1" fillId="0" borderId="4" xfId="1" applyBorder="1" applyAlignment="1">
      <alignment horizontal="left"/>
    </xf>
    <xf numFmtId="164" fontId="5" fillId="3" borderId="4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1" applyFont="1" applyFill="1" applyBorder="1" applyAlignment="1">
      <alignment horizontal="right" vertical="center"/>
    </xf>
    <xf numFmtId="0" fontId="13" fillId="0" borderId="4" xfId="1" applyNumberFormat="1" applyFont="1" applyFill="1" applyBorder="1" applyAlignment="1">
      <alignment wrapText="1"/>
    </xf>
    <xf numFmtId="0" fontId="13" fillId="0" borderId="4" xfId="1" applyFont="1" applyFill="1" applyBorder="1" applyAlignment="1">
      <alignment horizontal="left" vertical="center"/>
    </xf>
    <xf numFmtId="4" fontId="26" fillId="2" borderId="4" xfId="0" applyNumberFormat="1" applyFont="1" applyFill="1" applyBorder="1" applyAlignment="1" applyProtection="1">
      <alignment horizontal="center" vertical="center"/>
      <protection locked="0"/>
    </xf>
    <xf numFmtId="2" fontId="26" fillId="0" borderId="4" xfId="0" applyNumberFormat="1" applyFont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horizontal="left" vertical="center" wrapText="1"/>
    </xf>
    <xf numFmtId="165" fontId="13" fillId="0" borderId="4" xfId="1" applyNumberFormat="1" applyFont="1" applyBorder="1"/>
    <xf numFmtId="165" fontId="13" fillId="0" borderId="5" xfId="1" applyNumberFormat="1" applyFont="1" applyBorder="1"/>
    <xf numFmtId="0" fontId="13" fillId="2" borderId="27" xfId="1" applyFont="1" applyFill="1" applyBorder="1" applyAlignment="1">
      <alignment wrapText="1"/>
    </xf>
    <xf numFmtId="0" fontId="12" fillId="0" borderId="4" xfId="1" applyFont="1" applyFill="1" applyBorder="1"/>
    <xf numFmtId="0" fontId="12" fillId="0" borderId="4" xfId="1" applyFont="1" applyFill="1" applyBorder="1" applyAlignment="1">
      <alignment wrapText="1"/>
    </xf>
    <xf numFmtId="0" fontId="1" fillId="6" borderId="4" xfId="1" applyFill="1" applyBorder="1" applyAlignment="1">
      <alignment horizontal="center" vertical="center" wrapText="1"/>
    </xf>
    <xf numFmtId="0" fontId="1" fillId="6" borderId="4" xfId="1" applyFill="1" applyBorder="1"/>
    <xf numFmtId="2" fontId="1" fillId="6" borderId="4" xfId="1" applyNumberFormat="1" applyFill="1" applyBorder="1"/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0" fillId="0" borderId="4" xfId="0" applyFont="1" applyBorder="1" applyAlignment="1">
      <alignment vertical="top" wrapText="1"/>
    </xf>
    <xf numFmtId="0" fontId="24" fillId="3" borderId="4" xfId="0" applyFont="1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17" fillId="3" borderId="4" xfId="1" applyFont="1" applyFill="1" applyBorder="1" applyAlignment="1" applyProtection="1">
      <alignment horizontal="left" vertical="center" wrapText="1"/>
      <protection locked="0"/>
    </xf>
    <xf numFmtId="49" fontId="3" fillId="3" borderId="4" xfId="0" applyNumberFormat="1" applyFont="1" applyFill="1" applyBorder="1" applyAlignment="1" applyProtection="1">
      <alignment horizontal="right" vertical="center"/>
      <protection locked="0"/>
    </xf>
    <xf numFmtId="165" fontId="30" fillId="3" borderId="4" xfId="6" applyNumberFormat="1" applyFont="1" applyFill="1" applyBorder="1" applyAlignment="1" applyProtection="1">
      <alignment horizontal="right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13" fillId="3" borderId="7" xfId="0" applyFont="1" applyFill="1" applyBorder="1" applyProtection="1">
      <protection locked="0"/>
    </xf>
    <xf numFmtId="0" fontId="4" fillId="7" borderId="22" xfId="1" applyFont="1" applyFill="1" applyBorder="1" applyAlignment="1" applyProtection="1">
      <alignment horizontal="center" vertical="center" wrapText="1"/>
      <protection locked="0"/>
    </xf>
    <xf numFmtId="164" fontId="5" fillId="7" borderId="27" xfId="3" applyNumberFormat="1" applyFont="1" applyFill="1" applyBorder="1" applyAlignment="1" applyProtection="1">
      <alignment horizontal="center" vertical="center" wrapText="1"/>
      <protection locked="0"/>
    </xf>
    <xf numFmtId="164" fontId="5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</xf>
    <xf numFmtId="49" fontId="5" fillId="7" borderId="32" xfId="6" applyNumberFormat="1" applyFont="1" applyFill="1" applyBorder="1" applyAlignment="1" applyProtection="1">
      <alignment horizontal="center" vertical="center" wrapText="1"/>
    </xf>
    <xf numFmtId="164" fontId="5" fillId="7" borderId="4" xfId="6" applyNumberFormat="1" applyFont="1" applyFill="1" applyBorder="1" applyAlignment="1" applyProtection="1">
      <alignment horizontal="center" vertical="center" wrapText="1"/>
    </xf>
    <xf numFmtId="164" fontId="5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37" xfId="0" applyFont="1" applyFill="1" applyBorder="1" applyAlignment="1" applyProtection="1">
      <alignment horizontal="center" vertical="center" wrapText="1"/>
    </xf>
    <xf numFmtId="2" fontId="30" fillId="3" borderId="37" xfId="6" applyNumberFormat="1" applyFont="1" applyFill="1" applyBorder="1" applyAlignment="1" applyProtection="1">
      <alignment horizontal="right" vertical="center" wrapText="1"/>
    </xf>
    <xf numFmtId="2" fontId="30" fillId="3" borderId="4" xfId="6" applyNumberFormat="1" applyFont="1" applyFill="1" applyBorder="1" applyAlignment="1" applyProtection="1">
      <alignment horizontal="right" vertical="center" wrapText="1"/>
    </xf>
    <xf numFmtId="2" fontId="11" fillId="3" borderId="4" xfId="0" applyNumberFormat="1" applyFont="1" applyFill="1" applyBorder="1" applyAlignment="1" applyProtection="1">
      <alignment horizontal="right" vertical="center"/>
      <protection locked="0"/>
    </xf>
    <xf numFmtId="0" fontId="24" fillId="3" borderId="11" xfId="0" applyFont="1" applyFill="1" applyBorder="1" applyAlignment="1">
      <alignment vertical="center" wrapText="1"/>
    </xf>
    <xf numFmtId="2" fontId="30" fillId="3" borderId="11" xfId="6" applyNumberFormat="1" applyFont="1" applyFill="1" applyBorder="1" applyAlignment="1" applyProtection="1">
      <alignment horizontal="right" vertical="center" wrapText="1"/>
    </xf>
    <xf numFmtId="2" fontId="11" fillId="3" borderId="11" xfId="0" applyNumberFormat="1" applyFont="1" applyFill="1" applyBorder="1" applyAlignment="1" applyProtection="1">
      <alignment horizontal="right" vertical="center"/>
      <protection locked="0"/>
    </xf>
    <xf numFmtId="49" fontId="3" fillId="3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4" xfId="1" applyFill="1" applyBorder="1"/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27" xfId="1" applyFont="1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65" fontId="13" fillId="3" borderId="8" xfId="1" applyNumberFormat="1" applyFont="1" applyFill="1" applyBorder="1"/>
    <xf numFmtId="165" fontId="13" fillId="3" borderId="34" xfId="1" applyNumberFormat="1" applyFont="1" applyFill="1" applyBorder="1"/>
    <xf numFmtId="0" fontId="1" fillId="3" borderId="0" xfId="1" applyFill="1" applyBorder="1"/>
    <xf numFmtId="0" fontId="1" fillId="0" borderId="8" xfId="1" applyFill="1" applyBorder="1" applyAlignment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4" fillId="7" borderId="24" xfId="1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left" vertical="center" wrapText="1"/>
      <protection locked="0"/>
    </xf>
    <xf numFmtId="164" fontId="5" fillId="7" borderId="13" xfId="3" applyNumberFormat="1" applyFont="1" applyFill="1" applyBorder="1" applyAlignment="1" applyProtection="1">
      <alignment horizontal="center" vertical="center" wrapText="1"/>
      <protection locked="0"/>
    </xf>
    <xf numFmtId="0" fontId="24" fillId="7" borderId="4" xfId="0" applyFont="1" applyFill="1" applyBorder="1" applyAlignment="1">
      <alignment vertical="center" wrapText="1"/>
    </xf>
    <xf numFmtId="0" fontId="24" fillId="7" borderId="11" xfId="0" applyFont="1" applyFill="1" applyBorder="1" applyAlignment="1">
      <alignment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13" fillId="3" borderId="4" xfId="1" applyFont="1" applyFill="1" applyBorder="1" applyAlignment="1">
      <alignment horizontal="center"/>
    </xf>
    <xf numFmtId="0" fontId="13" fillId="3" borderId="4" xfId="1" applyFont="1" applyFill="1" applyBorder="1"/>
    <xf numFmtId="0" fontId="13" fillId="3" borderId="5" xfId="1" applyFont="1" applyFill="1" applyBorder="1"/>
    <xf numFmtId="0" fontId="13" fillId="3" borderId="5" xfId="1" applyFont="1" applyFill="1" applyBorder="1" applyAlignment="1">
      <alignment horizontal="center"/>
    </xf>
    <xf numFmtId="9" fontId="13" fillId="3" borderId="5" xfId="1" applyNumberFormat="1" applyFont="1" applyFill="1" applyBorder="1"/>
    <xf numFmtId="2" fontId="13" fillId="3" borderId="4" xfId="1" applyNumberFormat="1" applyFont="1" applyFill="1" applyBorder="1" applyAlignment="1">
      <alignment horizontal="center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22" fillId="0" borderId="4" xfId="7" applyFont="1" applyBorder="1" applyAlignment="1" applyProtection="1">
      <alignment vertical="top" wrapText="1"/>
    </xf>
    <xf numFmtId="0" fontId="22" fillId="2" borderId="4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/>
    <xf numFmtId="0" fontId="33" fillId="0" borderId="4" xfId="1" applyFont="1" applyFill="1" applyBorder="1" applyAlignment="1" applyProtection="1">
      <alignment horizontal="center" vertical="center" wrapText="1"/>
      <protection locked="0"/>
    </xf>
    <xf numFmtId="0" fontId="33" fillId="0" borderId="27" xfId="1" applyFont="1" applyFill="1" applyBorder="1" applyAlignment="1" applyProtection="1">
      <alignment horizontal="center" vertical="center" wrapText="1"/>
      <protection locked="0"/>
    </xf>
    <xf numFmtId="164" fontId="5" fillId="7" borderId="26" xfId="3" applyNumberFormat="1" applyFont="1" applyFill="1" applyBorder="1" applyAlignment="1" applyProtection="1">
      <alignment horizontal="center" vertical="center" wrapText="1"/>
      <protection locked="0"/>
    </xf>
    <xf numFmtId="2" fontId="22" fillId="7" borderId="4" xfId="0" applyNumberFormat="1" applyFont="1" applyFill="1" applyBorder="1" applyAlignment="1">
      <alignment horizontal="right" vertical="center" wrapText="1"/>
    </xf>
    <xf numFmtId="164" fontId="5" fillId="7" borderId="4" xfId="3" applyNumberFormat="1" applyFont="1" applyFill="1" applyBorder="1" applyAlignment="1" applyProtection="1">
      <alignment horizontal="right" vertical="center" wrapText="1"/>
      <protection locked="0"/>
    </xf>
    <xf numFmtId="0" fontId="26" fillId="2" borderId="4" xfId="0" applyFont="1" applyFill="1" applyBorder="1" applyAlignment="1">
      <alignment vertical="top" wrapText="1"/>
    </xf>
    <xf numFmtId="0" fontId="22" fillId="0" borderId="4" xfId="0" applyFont="1" applyBorder="1" applyProtection="1">
      <protection locked="0"/>
    </xf>
    <xf numFmtId="164" fontId="26" fillId="3" borderId="4" xfId="6" applyNumberFormat="1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Protection="1">
      <protection locked="0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2" fontId="13" fillId="0" borderId="4" xfId="1" applyNumberFormat="1" applyFont="1" applyBorder="1"/>
    <xf numFmtId="2" fontId="13" fillId="0" borderId="5" xfId="1" applyNumberFormat="1" applyFont="1" applyBorder="1"/>
    <xf numFmtId="2" fontId="39" fillId="0" borderId="4" xfId="1" applyNumberFormat="1" applyFont="1" applyBorder="1"/>
    <xf numFmtId="2" fontId="13" fillId="0" borderId="0" xfId="1" applyNumberFormat="1" applyFo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164" fontId="33" fillId="7" borderId="4" xfId="3" applyNumberFormat="1" applyFont="1" applyFill="1" applyBorder="1" applyAlignment="1" applyProtection="1">
      <alignment horizontal="center" vertical="center" wrapText="1"/>
      <protection locked="0"/>
    </xf>
    <xf numFmtId="164" fontId="36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7" fillId="7" borderId="4" xfId="1" applyFont="1" applyFill="1" applyBorder="1" applyAlignment="1" applyProtection="1">
      <alignment horizontal="left" vertical="center" wrapText="1"/>
      <protection locked="0"/>
    </xf>
    <xf numFmtId="0" fontId="24" fillId="0" borderId="4" xfId="1" applyFont="1" applyBorder="1" applyAlignment="1">
      <alignment vertical="center" wrapText="1"/>
    </xf>
    <xf numFmtId="0" fontId="24" fillId="0" borderId="4" xfId="1" applyNumberFormat="1" applyFont="1" applyFill="1" applyBorder="1" applyAlignment="1">
      <alignment wrapText="1"/>
    </xf>
    <xf numFmtId="2" fontId="12" fillId="0" borderId="4" xfId="1" applyNumberFormat="1" applyFont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4" fillId="7" borderId="30" xfId="1" applyFont="1" applyFill="1" applyBorder="1" applyAlignment="1" applyProtection="1">
      <alignment horizontal="center" vertical="center" wrapText="1"/>
      <protection locked="0"/>
    </xf>
    <xf numFmtId="0" fontId="4" fillId="7" borderId="27" xfId="1" applyFont="1" applyFill="1" applyBorder="1" applyAlignment="1" applyProtection="1">
      <alignment horizontal="center" vertical="center" wrapText="1"/>
      <protection locked="0"/>
    </xf>
    <xf numFmtId="164" fontId="5" fillId="7" borderId="30" xfId="3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1" fillId="3" borderId="8" xfId="1" applyFill="1" applyBorder="1"/>
    <xf numFmtId="0" fontId="20" fillId="0" borderId="8" xfId="0" applyFont="1" applyBorder="1" applyAlignment="1">
      <alignment wrapText="1"/>
    </xf>
    <xf numFmtId="0" fontId="17" fillId="0" borderId="27" xfId="1" applyFont="1" applyFill="1" applyBorder="1" applyAlignment="1" applyProtection="1">
      <alignment horizontal="center" vertical="center" wrapText="1"/>
      <protection locked="0"/>
    </xf>
    <xf numFmtId="0" fontId="29" fillId="3" borderId="27" xfId="1" applyFont="1" applyFill="1" applyBorder="1" applyAlignment="1" applyProtection="1">
      <alignment horizontal="center" vertical="center" wrapText="1"/>
      <protection locked="0"/>
    </xf>
    <xf numFmtId="2" fontId="4" fillId="7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42" xfId="1" applyFont="1" applyFill="1" applyBorder="1" applyAlignment="1" applyProtection="1">
      <alignment horizontal="center" vertical="center" wrapText="1"/>
      <protection locked="0"/>
    </xf>
    <xf numFmtId="0" fontId="26" fillId="7" borderId="27" xfId="0" applyFont="1" applyFill="1" applyBorder="1" applyAlignment="1">
      <alignment horizontal="left" vertical="top" wrapText="1"/>
    </xf>
    <xf numFmtId="0" fontId="42" fillId="7" borderId="27" xfId="0" applyFont="1" applyFill="1" applyBorder="1" applyAlignment="1">
      <alignment horizontal="center" vertical="center" wrapText="1"/>
    </xf>
    <xf numFmtId="0" fontId="43" fillId="7" borderId="27" xfId="0" applyFont="1" applyFill="1" applyBorder="1" applyAlignment="1">
      <alignment horizontal="left" wrapText="1"/>
    </xf>
    <xf numFmtId="0" fontId="1" fillId="7" borderId="0" xfId="1" applyFill="1" applyBorder="1" applyProtection="1">
      <protection locked="0"/>
    </xf>
    <xf numFmtId="0" fontId="4" fillId="7" borderId="42" xfId="1" applyFont="1" applyFill="1" applyBorder="1" applyAlignment="1" applyProtection="1">
      <alignment horizontal="center" vertical="center" wrapText="1"/>
      <protection locked="0"/>
    </xf>
    <xf numFmtId="0" fontId="4" fillId="7" borderId="5" xfId="1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>
      <alignment horizontal="left" vertical="top" wrapText="1"/>
    </xf>
    <xf numFmtId="0" fontId="42" fillId="7" borderId="4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left" wrapText="1"/>
    </xf>
    <xf numFmtId="0" fontId="1" fillId="7" borderId="4" xfId="1" applyFill="1" applyBorder="1" applyProtection="1">
      <protection locked="0"/>
    </xf>
    <xf numFmtId="0" fontId="44" fillId="8" borderId="39" xfId="0" applyNumberFormat="1" applyFont="1" applyFill="1" applyBorder="1" applyAlignment="1">
      <alignment horizontal="left" vertical="center" wrapText="1"/>
    </xf>
    <xf numFmtId="0" fontId="1" fillId="0" borderId="4" xfId="1" applyNumberFormat="1" applyBorder="1" applyProtection="1">
      <protection locked="0"/>
    </xf>
    <xf numFmtId="0" fontId="26" fillId="0" borderId="39" xfId="0" applyNumberFormat="1" applyFont="1" applyBorder="1" applyAlignment="1">
      <alignment horizontal="left" vertical="top" wrapText="1"/>
    </xf>
    <xf numFmtId="0" fontId="27" fillId="0" borderId="4" xfId="0" applyNumberFormat="1" applyFont="1" applyBorder="1" applyAlignment="1">
      <alignment horizontal="left" vertical="top" wrapText="1"/>
    </xf>
    <xf numFmtId="0" fontId="24" fillId="0" borderId="4" xfId="1" applyNumberFormat="1" applyFont="1" applyBorder="1" applyAlignment="1">
      <alignment horizontal="center" vertical="center"/>
    </xf>
    <xf numFmtId="0" fontId="1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1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left" vertical="top" wrapText="1"/>
    </xf>
    <xf numFmtId="0" fontId="44" fillId="0" borderId="0" xfId="0" applyNumberFormat="1" applyFont="1" applyAlignment="1">
      <alignment horizontal="left" vertical="top" wrapText="1"/>
    </xf>
    <xf numFmtId="0" fontId="26" fillId="0" borderId="41" xfId="0" applyNumberFormat="1" applyFont="1" applyBorder="1" applyAlignment="1">
      <alignment horizontal="left" vertical="top" wrapText="1"/>
    </xf>
    <xf numFmtId="0" fontId="1" fillId="0" borderId="5" xfId="1" applyNumberFormat="1" applyBorder="1" applyProtection="1">
      <protection locked="0"/>
    </xf>
    <xf numFmtId="0" fontId="26" fillId="0" borderId="4" xfId="0" applyNumberFormat="1" applyFont="1" applyBorder="1" applyAlignment="1">
      <alignment horizontal="left" vertical="top" wrapText="1"/>
    </xf>
    <xf numFmtId="0" fontId="1" fillId="0" borderId="28" xfId="1" applyNumberFormat="1" applyBorder="1" applyProtection="1">
      <protection locked="0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24" fillId="0" borderId="43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2" fontId="33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33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Border="1" applyAlignment="1">
      <alignment horizontal="center" vertical="center"/>
    </xf>
    <xf numFmtId="0" fontId="17" fillId="2" borderId="8" xfId="1" applyFont="1" applyFill="1" applyBorder="1" applyAlignment="1" applyProtection="1">
      <alignment horizontal="center" vertical="center" wrapText="1"/>
      <protection locked="0"/>
    </xf>
    <xf numFmtId="0" fontId="24" fillId="0" borderId="34" xfId="1" applyFont="1" applyBorder="1" applyAlignment="1">
      <alignment horizontal="center" vertical="center"/>
    </xf>
    <xf numFmtId="0" fontId="33" fillId="7" borderId="27" xfId="3" applyNumberFormat="1" applyFont="1" applyFill="1" applyBorder="1" applyAlignment="1" applyProtection="1">
      <alignment horizontal="center" vertical="center" wrapText="1"/>
      <protection locked="0"/>
    </xf>
    <xf numFmtId="164" fontId="3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7" borderId="4" xfId="1" applyFont="1" applyFill="1" applyBorder="1" applyAlignment="1">
      <alignment horizontal="left" vertical="top" wrapText="1"/>
    </xf>
    <xf numFmtId="0" fontId="24" fillId="7" borderId="4" xfId="1" applyFont="1" applyFill="1" applyBorder="1" applyAlignment="1">
      <alignment horizontal="center" vertical="center"/>
    </xf>
    <xf numFmtId="0" fontId="17" fillId="7" borderId="4" xfId="1" applyFont="1" applyFill="1" applyBorder="1" applyAlignment="1" applyProtection="1">
      <alignment horizontal="center" vertical="center" wrapText="1"/>
      <protection locked="0"/>
    </xf>
    <xf numFmtId="0" fontId="1" fillId="7" borderId="4" xfId="1" applyFill="1" applyBorder="1"/>
    <xf numFmtId="0" fontId="13" fillId="0" borderId="4" xfId="1" applyFont="1" applyBorder="1" applyAlignment="1">
      <alignment horizontal="right"/>
    </xf>
    <xf numFmtId="164" fontId="22" fillId="3" borderId="4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>
      <alignment vertical="top" wrapText="1"/>
    </xf>
    <xf numFmtId="0" fontId="17" fillId="3" borderId="30" xfId="1" applyFont="1" applyFill="1" applyBorder="1" applyAlignment="1" applyProtection="1">
      <alignment horizontal="center" vertical="center" wrapText="1"/>
      <protection locked="0"/>
    </xf>
    <xf numFmtId="164" fontId="29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1" applyNumberFormat="1" applyBorder="1" applyAlignment="1">
      <alignment horizontal="center" vertical="center"/>
    </xf>
    <xf numFmtId="0" fontId="17" fillId="0" borderId="8" xfId="4" applyFont="1" applyBorder="1" applyAlignment="1">
      <alignment horizontal="left" vertical="top" wrapText="1"/>
    </xf>
    <xf numFmtId="166" fontId="17" fillId="3" borderId="4" xfId="4" applyNumberFormat="1" applyFont="1" applyFill="1" applyBorder="1" applyAlignment="1">
      <alignment horizontal="center" vertical="center" wrapText="1"/>
    </xf>
    <xf numFmtId="166" fontId="17" fillId="3" borderId="4" xfId="4" applyNumberFormat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165" fontId="24" fillId="3" borderId="4" xfId="1" applyNumberFormat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166" fontId="17" fillId="3" borderId="4" xfId="4" applyNumberFormat="1" applyFont="1" applyFill="1" applyBorder="1" applyAlignment="1">
      <alignment horizontal="center" vertical="top"/>
    </xf>
    <xf numFmtId="0" fontId="24" fillId="3" borderId="4" xfId="1" applyFont="1" applyFill="1" applyBorder="1" applyAlignment="1">
      <alignment horizontal="center" vertical="top"/>
    </xf>
    <xf numFmtId="0" fontId="1" fillId="3" borderId="30" xfId="1" applyFill="1" applyBorder="1" applyAlignment="1"/>
    <xf numFmtId="0" fontId="24" fillId="0" borderId="4" xfId="1" applyFont="1" applyBorder="1" applyAlignment="1">
      <alignment vertical="top" wrapText="1"/>
    </xf>
    <xf numFmtId="0" fontId="24" fillId="3" borderId="8" xfId="0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 wrapText="1"/>
    </xf>
    <xf numFmtId="0" fontId="4" fillId="3" borderId="22" xfId="1" applyFont="1" applyFill="1" applyBorder="1" applyAlignment="1" applyProtection="1">
      <alignment horizontal="center" vertical="center" wrapText="1"/>
      <protection locked="0"/>
    </xf>
    <xf numFmtId="165" fontId="24" fillId="3" borderId="4" xfId="1" applyNumberFormat="1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center" wrapText="1"/>
    </xf>
    <xf numFmtId="0" fontId="1" fillId="3" borderId="4" xfId="1" applyFill="1" applyBorder="1" applyAlignment="1"/>
    <xf numFmtId="49" fontId="20" fillId="0" borderId="4" xfId="0" applyNumberFormat="1" applyFont="1" applyBorder="1" applyAlignment="1">
      <alignment horizontal="left" wrapText="1"/>
    </xf>
    <xf numFmtId="0" fontId="24" fillId="0" borderId="4" xfId="1" applyFont="1" applyBorder="1" applyAlignment="1" applyProtection="1">
      <alignment wrapText="1"/>
      <protection locked="0"/>
    </xf>
    <xf numFmtId="165" fontId="40" fillId="0" borderId="4" xfId="1" applyNumberFormat="1" applyFont="1" applyBorder="1" applyAlignment="1">
      <alignment horizontal="center" vertical="center"/>
    </xf>
    <xf numFmtId="0" fontId="40" fillId="0" borderId="4" xfId="1" applyFont="1" applyBorder="1" applyAlignment="1">
      <alignment horizontal="center" vertical="center"/>
    </xf>
    <xf numFmtId="165" fontId="40" fillId="3" borderId="4" xfId="1" applyNumberFormat="1" applyFont="1" applyFill="1" applyBorder="1" applyAlignment="1">
      <alignment horizontal="center" vertical="center"/>
    </xf>
    <xf numFmtId="0" fontId="40" fillId="3" borderId="4" xfId="1" applyFont="1" applyFill="1" applyBorder="1" applyAlignment="1">
      <alignment horizontal="center" vertical="center"/>
    </xf>
    <xf numFmtId="165" fontId="20" fillId="0" borderId="4" xfId="0" applyNumberFormat="1" applyFont="1" applyBorder="1" applyAlignment="1">
      <alignment horizontal="center" vertical="center"/>
    </xf>
    <xf numFmtId="165" fontId="17" fillId="0" borderId="4" xfId="4" applyNumberFormat="1" applyFont="1" applyBorder="1" applyAlignment="1">
      <alignment horizontal="center" vertical="center"/>
    </xf>
    <xf numFmtId="165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top"/>
    </xf>
    <xf numFmtId="0" fontId="24" fillId="0" borderId="4" xfId="1" applyFont="1" applyBorder="1" applyAlignment="1">
      <alignment horizontal="center" wrapText="1"/>
    </xf>
    <xf numFmtId="0" fontId="24" fillId="0" borderId="5" xfId="1" applyFont="1" applyBorder="1"/>
    <xf numFmtId="0" fontId="24" fillId="0" borderId="4" xfId="1" applyFont="1" applyBorder="1" applyAlignment="1">
      <alignment horizontal="center"/>
    </xf>
    <xf numFmtId="0" fontId="24" fillId="0" borderId="33" xfId="1" applyFont="1" applyBorder="1" applyAlignment="1">
      <alignment horizontal="center"/>
    </xf>
    <xf numFmtId="0" fontId="24" fillId="0" borderId="33" xfId="1" applyFont="1" applyBorder="1"/>
    <xf numFmtId="0" fontId="24" fillId="0" borderId="31" xfId="1" applyFont="1" applyBorder="1" applyAlignment="1">
      <alignment horizontal="left" wrapText="1"/>
    </xf>
    <xf numFmtId="0" fontId="24" fillId="0" borderId="29" xfId="1" applyFont="1" applyBorder="1" applyAlignment="1">
      <alignment horizontal="left" wrapText="1"/>
    </xf>
    <xf numFmtId="0" fontId="24" fillId="3" borderId="4" xfId="1" applyFont="1" applyFill="1" applyBorder="1"/>
    <xf numFmtId="0" fontId="24" fillId="0" borderId="8" xfId="1" applyFont="1" applyBorder="1"/>
    <xf numFmtId="0" fontId="24" fillId="3" borderId="4" xfId="1" applyFont="1" applyFill="1" applyBorder="1" applyAlignment="1">
      <alignment horizontal="center"/>
    </xf>
    <xf numFmtId="164" fontId="5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5" fillId="7" borderId="37" xfId="0" applyFont="1" applyFill="1" applyBorder="1" applyAlignment="1" applyProtection="1">
      <alignment horizontal="center" vertical="center" wrapText="1"/>
    </xf>
    <xf numFmtId="164" fontId="30" fillId="7" borderId="4" xfId="3" applyNumberFormat="1" applyFont="1" applyFill="1" applyBorder="1" applyAlignment="1" applyProtection="1">
      <alignment horizontal="right" wrapText="1"/>
      <protection locked="0"/>
    </xf>
    <xf numFmtId="0" fontId="1" fillId="7" borderId="8" xfId="1" applyFill="1" applyBorder="1" applyAlignment="1">
      <alignment horizontal="center" vertical="center" wrapText="1"/>
    </xf>
    <xf numFmtId="2" fontId="9" fillId="7" borderId="4" xfId="1" applyNumberFormat="1" applyFont="1" applyFill="1" applyBorder="1" applyAlignment="1">
      <alignment horizontal="right" wrapText="1"/>
    </xf>
    <xf numFmtId="0" fontId="13" fillId="7" borderId="8" xfId="1" applyFont="1" applyFill="1" applyBorder="1"/>
    <xf numFmtId="0" fontId="1" fillId="7" borderId="8" xfId="1" applyFill="1" applyBorder="1"/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vertical="center" wrapText="1"/>
    </xf>
    <xf numFmtId="164" fontId="30" fillId="7" borderId="8" xfId="3" applyNumberFormat="1" applyFont="1" applyFill="1" applyBorder="1" applyAlignment="1" applyProtection="1">
      <alignment horizontal="right" wrapText="1"/>
      <protection locked="0"/>
    </xf>
    <xf numFmtId="164" fontId="5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37" xfId="0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8" xfId="0" applyFont="1" applyFill="1" applyBorder="1" applyAlignment="1">
      <alignment vertical="center" wrapText="1"/>
    </xf>
    <xf numFmtId="0" fontId="3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1" applyFill="1" applyBorder="1" applyAlignment="1">
      <alignment horizontal="center" vertical="center" wrapText="1"/>
    </xf>
    <xf numFmtId="0" fontId="1" fillId="0" borderId="0" xfId="1" applyBorder="1"/>
    <xf numFmtId="2" fontId="1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4" fillId="0" borderId="4" xfId="1" applyFont="1" applyBorder="1" applyAlignment="1">
      <alignment horizontal="left"/>
    </xf>
    <xf numFmtId="0" fontId="24" fillId="0" borderId="8" xfId="1" applyFont="1" applyBorder="1" applyAlignment="1">
      <alignment horizontal="left" wrapText="1"/>
    </xf>
    <xf numFmtId="0" fontId="24" fillId="0" borderId="34" xfId="1" applyFont="1" applyBorder="1"/>
    <xf numFmtId="0" fontId="24" fillId="0" borderId="11" xfId="1" applyFont="1" applyBorder="1" applyAlignment="1">
      <alignment horizontal="left" wrapText="1"/>
    </xf>
    <xf numFmtId="164" fontId="33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33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wrapText="1"/>
    </xf>
    <xf numFmtId="0" fontId="13" fillId="0" borderId="0" xfId="1" applyFont="1"/>
    <xf numFmtId="165" fontId="16" fillId="0" borderId="8" xfId="1" applyNumberFormat="1" applyFont="1" applyBorder="1"/>
    <xf numFmtId="165" fontId="16" fillId="0" borderId="34" xfId="1" applyNumberFormat="1" applyFont="1" applyBorder="1"/>
    <xf numFmtId="2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4" xfId="0" applyNumberFormat="1" applyFont="1" applyBorder="1" applyAlignment="1">
      <alignment wrapText="1"/>
    </xf>
    <xf numFmtId="0" fontId="37" fillId="0" borderId="4" xfId="7" applyFont="1" applyBorder="1" applyAlignment="1" applyProtection="1">
      <alignment horizontal="left" vertical="top" wrapText="1"/>
    </xf>
    <xf numFmtId="2" fontId="37" fillId="0" borderId="4" xfId="0" applyNumberFormat="1" applyFont="1" applyBorder="1" applyAlignment="1">
      <alignment horizontal="center" vertical="center" wrapText="1"/>
    </xf>
    <xf numFmtId="164" fontId="11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>
      <alignment vertical="center" wrapText="1"/>
    </xf>
    <xf numFmtId="0" fontId="16" fillId="0" borderId="4" xfId="1" applyFont="1" applyBorder="1"/>
    <xf numFmtId="164" fontId="5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45" xfId="4" applyFont="1" applyBorder="1" applyAlignment="1">
      <alignment vertical="top" wrapText="1"/>
    </xf>
    <xf numFmtId="0" fontId="31" fillId="0" borderId="4" xfId="4" applyFont="1" applyBorder="1" applyAlignment="1">
      <alignment vertical="top" wrapText="1"/>
    </xf>
    <xf numFmtId="4" fontId="22" fillId="0" borderId="8" xfId="1" applyNumberFormat="1" applyFont="1" applyBorder="1"/>
    <xf numFmtId="0" fontId="22" fillId="0" borderId="8" xfId="1" applyFont="1" applyBorder="1"/>
    <xf numFmtId="2" fontId="13" fillId="0" borderId="8" xfId="1" applyNumberFormat="1" applyFont="1" applyBorder="1"/>
    <xf numFmtId="0" fontId="46" fillId="0" borderId="36" xfId="4" applyFont="1" applyBorder="1" applyAlignment="1">
      <alignment vertical="top" wrapText="1"/>
    </xf>
    <xf numFmtId="4" fontId="47" fillId="0" borderId="4" xfId="1" applyNumberFormat="1" applyFont="1" applyBorder="1"/>
    <xf numFmtId="0" fontId="37" fillId="0" borderId="4" xfId="1" applyFont="1" applyBorder="1"/>
    <xf numFmtId="2" fontId="16" fillId="0" borderId="4" xfId="1" applyNumberFormat="1" applyFont="1" applyBorder="1"/>
    <xf numFmtId="2" fontId="16" fillId="0" borderId="5" xfId="1" applyNumberFormat="1" applyFont="1" applyBorder="1"/>
    <xf numFmtId="165" fontId="47" fillId="0" borderId="4" xfId="1" applyNumberFormat="1" applyFont="1" applyBorder="1"/>
    <xf numFmtId="4" fontId="37" fillId="0" borderId="4" xfId="1" applyNumberFormat="1" applyFont="1" applyBorder="1"/>
    <xf numFmtId="0" fontId="24" fillId="0" borderId="4" xfId="1" applyFont="1" applyFill="1" applyBorder="1" applyAlignment="1">
      <alignment wrapText="1"/>
    </xf>
    <xf numFmtId="165" fontId="24" fillId="0" borderId="39" xfId="0" applyNumberFormat="1" applyFont="1" applyBorder="1" applyAlignment="1">
      <alignment horizontal="center" vertical="center" wrapText="1"/>
    </xf>
    <xf numFmtId="165" fontId="12" fillId="0" borderId="39" xfId="0" applyNumberFormat="1" applyFont="1" applyBorder="1" applyAlignment="1">
      <alignment horizontal="center" vertical="center" wrapText="1"/>
    </xf>
    <xf numFmtId="165" fontId="38" fillId="2" borderId="4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41" xfId="0" applyNumberFormat="1" applyFont="1" applyBorder="1" applyAlignment="1">
      <alignment horizontal="left" wrapText="1"/>
    </xf>
    <xf numFmtId="165" fontId="12" fillId="0" borderId="4" xfId="0" applyNumberFormat="1" applyFont="1" applyBorder="1" applyAlignment="1">
      <alignment horizontal="center" vertical="center" wrapText="1"/>
    </xf>
    <xf numFmtId="165" fontId="33" fillId="7" borderId="25" xfId="3" applyNumberFormat="1" applyFont="1" applyFill="1" applyBorder="1" applyAlignment="1" applyProtection="1">
      <alignment horizontal="center" vertical="center" wrapText="1"/>
      <protection locked="0"/>
    </xf>
    <xf numFmtId="165" fontId="25" fillId="0" borderId="4" xfId="6" applyNumberFormat="1" applyFont="1" applyFill="1" applyBorder="1" applyAlignment="1" applyProtection="1">
      <alignment horizontal="center" vertical="center" wrapText="1"/>
    </xf>
    <xf numFmtId="165" fontId="24" fillId="0" borderId="4" xfId="6" applyNumberFormat="1" applyFont="1" applyFill="1" applyBorder="1" applyAlignment="1" applyProtection="1">
      <alignment horizontal="center" vertical="center" wrapText="1"/>
    </xf>
    <xf numFmtId="165" fontId="41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165" fontId="26" fillId="0" borderId="4" xfId="6" applyNumberFormat="1" applyFont="1" applyFill="1" applyBorder="1" applyAlignment="1" applyProtection="1">
      <alignment horizontal="center" vertical="center" wrapText="1"/>
    </xf>
    <xf numFmtId="165" fontId="26" fillId="0" borderId="4" xfId="0" applyNumberFormat="1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4" xfId="0" applyNumberFormat="1" applyFont="1" applyFill="1" applyBorder="1" applyAlignment="1" applyProtection="1">
      <alignment horizontal="center" vertical="center"/>
      <protection locked="0"/>
    </xf>
    <xf numFmtId="165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" xfId="6" applyNumberFormat="1" applyFont="1" applyFill="1" applyBorder="1" applyAlignment="1" applyProtection="1">
      <alignment horizontal="center" vertical="center"/>
    </xf>
    <xf numFmtId="165" fontId="17" fillId="0" borderId="4" xfId="6" applyNumberFormat="1" applyFont="1" applyFill="1" applyBorder="1" applyAlignment="1" applyProtection="1">
      <alignment horizontal="center" vertical="center" wrapText="1"/>
    </xf>
    <xf numFmtId="165" fontId="17" fillId="0" borderId="4" xfId="6" applyNumberFormat="1" applyFont="1" applyFill="1" applyBorder="1" applyAlignment="1" applyProtection="1">
      <alignment horizontal="center" vertical="center"/>
    </xf>
    <xf numFmtId="165" fontId="30" fillId="0" borderId="4" xfId="6" applyNumberFormat="1" applyFont="1" applyFill="1" applyBorder="1" applyAlignment="1" applyProtection="1">
      <alignment horizontal="center" vertical="center" wrapText="1"/>
    </xf>
    <xf numFmtId="165" fontId="3" fillId="0" borderId="30" xfId="0" applyNumberFormat="1" applyFont="1" applyFill="1" applyBorder="1" applyAlignment="1" applyProtection="1">
      <alignment horizontal="center" vertical="center"/>
      <protection locked="0"/>
    </xf>
    <xf numFmtId="165" fontId="25" fillId="0" borderId="8" xfId="6" applyNumberFormat="1" applyFont="1" applyFill="1" applyBorder="1" applyAlignment="1" applyProtection="1">
      <alignment horizontal="center" vertical="center" wrapText="1"/>
    </xf>
    <xf numFmtId="165" fontId="30" fillId="0" borderId="8" xfId="6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0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49" fontId="40" fillId="0" borderId="4" xfId="0" applyNumberFormat="1" applyFont="1" applyFill="1" applyBorder="1" applyAlignment="1" applyProtection="1">
      <alignment vertical="top" wrapText="1"/>
      <protection locked="0"/>
    </xf>
    <xf numFmtId="0" fontId="24" fillId="0" borderId="4" xfId="0" applyFont="1" applyFill="1" applyBorder="1" applyAlignment="1">
      <alignment vertical="distributed" wrapText="1"/>
    </xf>
    <xf numFmtId="0" fontId="40" fillId="0" borderId="4" xfId="0" applyFont="1" applyFill="1" applyBorder="1" applyAlignment="1">
      <alignment vertical="distributed" wrapText="1"/>
    </xf>
    <xf numFmtId="0" fontId="40" fillId="0" borderId="4" xfId="0" applyFont="1" applyFill="1" applyBorder="1" applyAlignment="1">
      <alignment wrapText="1"/>
    </xf>
    <xf numFmtId="49" fontId="40" fillId="0" borderId="4" xfId="0" applyNumberFormat="1" applyFont="1" applyFill="1" applyBorder="1" applyAlignment="1">
      <alignment vertical="top" wrapText="1"/>
    </xf>
    <xf numFmtId="0" fontId="40" fillId="0" borderId="4" xfId="0" applyFont="1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4" xfId="0" applyNumberFormat="1" applyFill="1" applyBorder="1" applyAlignment="1" applyProtection="1">
      <protection locked="0"/>
    </xf>
    <xf numFmtId="0" fontId="40" fillId="0" borderId="4" xfId="0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>
      <alignment vertical="center" wrapText="1"/>
    </xf>
    <xf numFmtId="0" fontId="40" fillId="0" borderId="4" xfId="0" applyFont="1" applyFill="1" applyBorder="1" applyAlignment="1" applyProtection="1">
      <alignment horizontal="left" vertical="center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vertical="center" wrapText="1"/>
    </xf>
    <xf numFmtId="165" fontId="30" fillId="3" borderId="37" xfId="6" applyNumberFormat="1" applyFont="1" applyFill="1" applyBorder="1" applyAlignment="1" applyProtection="1">
      <alignment horizontal="right" vertical="center" wrapText="1"/>
    </xf>
    <xf numFmtId="165" fontId="11" fillId="3" borderId="4" xfId="0" applyNumberFormat="1" applyFont="1" applyFill="1" applyBorder="1" applyAlignment="1" applyProtection="1">
      <alignment horizontal="right" vertical="center"/>
      <protection locked="0"/>
    </xf>
    <xf numFmtId="165" fontId="3" fillId="3" borderId="4" xfId="0" applyNumberFormat="1" applyFont="1" applyFill="1" applyBorder="1" applyAlignment="1" applyProtection="1">
      <alignment horizontal="right" vertical="center"/>
      <protection locked="0"/>
    </xf>
    <xf numFmtId="165" fontId="30" fillId="3" borderId="30" xfId="6" applyNumberFormat="1" applyFont="1" applyFill="1" applyBorder="1" applyAlignment="1" applyProtection="1">
      <alignment horizontal="right" vertical="center" wrapText="1"/>
    </xf>
    <xf numFmtId="165" fontId="30" fillId="3" borderId="11" xfId="6" applyNumberFormat="1" applyFont="1" applyFill="1" applyBorder="1" applyAlignment="1" applyProtection="1">
      <alignment horizontal="right" vertical="center" wrapText="1"/>
    </xf>
    <xf numFmtId="165" fontId="11" fillId="3" borderId="11" xfId="0" applyNumberFormat="1" applyFont="1" applyFill="1" applyBorder="1" applyAlignment="1" applyProtection="1">
      <alignment horizontal="right" vertical="center"/>
      <protection locked="0"/>
    </xf>
    <xf numFmtId="165" fontId="3" fillId="3" borderId="11" xfId="0" applyNumberFormat="1" applyFont="1" applyFill="1" applyBorder="1" applyAlignment="1" applyProtection="1">
      <alignment horizontal="right" vertical="center"/>
      <protection locked="0"/>
    </xf>
    <xf numFmtId="2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 applyProtection="1">
      <alignment horizontal="center" vertical="center"/>
      <protection locked="0"/>
    </xf>
    <xf numFmtId="165" fontId="26" fillId="0" borderId="4" xfId="6" applyNumberFormat="1" applyFont="1" applyFill="1" applyBorder="1" applyAlignment="1" applyProtection="1">
      <alignment horizontal="center" vertical="center" wrapText="1"/>
      <protection locked="0"/>
    </xf>
    <xf numFmtId="165" fontId="30" fillId="3" borderId="4" xfId="6" applyNumberFormat="1" applyFont="1" applyFill="1" applyBorder="1" applyAlignment="1" applyProtection="1">
      <alignment horizontal="center" vertical="center" wrapText="1"/>
    </xf>
    <xf numFmtId="165" fontId="11" fillId="3" borderId="4" xfId="6" applyNumberFormat="1" applyFont="1" applyFill="1" applyBorder="1" applyAlignment="1" applyProtection="1">
      <alignment horizontal="right" vertical="center" wrapText="1"/>
    </xf>
    <xf numFmtId="165" fontId="9" fillId="3" borderId="4" xfId="0" applyNumberFormat="1" applyFont="1" applyFill="1" applyBorder="1" applyAlignment="1" applyProtection="1">
      <alignment horizontal="right" vertical="center"/>
      <protection locked="0"/>
    </xf>
    <xf numFmtId="165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165" fontId="26" fillId="0" borderId="4" xfId="0" applyNumberFormat="1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top" wrapText="1"/>
    </xf>
    <xf numFmtId="2" fontId="24" fillId="0" borderId="4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48" fillId="0" borderId="4" xfId="1" applyFont="1" applyFill="1" applyBorder="1" applyAlignment="1">
      <alignment wrapText="1"/>
    </xf>
    <xf numFmtId="0" fontId="48" fillId="0" borderId="4" xfId="1" applyFont="1" applyFill="1" applyBorder="1"/>
    <xf numFmtId="0" fontId="24" fillId="0" borderId="33" xfId="1" applyFont="1" applyFill="1" applyBorder="1" applyAlignment="1">
      <alignment horizontal="center"/>
    </xf>
    <xf numFmtId="0" fontId="24" fillId="0" borderId="33" xfId="1" applyFont="1" applyFill="1" applyBorder="1"/>
    <xf numFmtId="0" fontId="24" fillId="0" borderId="4" xfId="1" applyFont="1" applyFill="1" applyBorder="1" applyAlignment="1">
      <alignment horizontal="center" wrapText="1"/>
    </xf>
    <xf numFmtId="0" fontId="24" fillId="0" borderId="4" xfId="1" applyFont="1" applyFill="1" applyBorder="1"/>
    <xf numFmtId="0" fontId="24" fillId="0" borderId="4" xfId="1" applyFont="1" applyFill="1" applyBorder="1" applyAlignment="1">
      <alignment horizontal="center"/>
    </xf>
    <xf numFmtId="0" fontId="24" fillId="0" borderId="8" xfId="1" applyFont="1" applyFill="1" applyBorder="1"/>
    <xf numFmtId="0" fontId="26" fillId="0" borderId="4" xfId="0" applyFont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2" fontId="11" fillId="0" borderId="4" xfId="0" applyNumberFormat="1" applyFont="1" applyBorder="1" applyAlignment="1" applyProtection="1">
      <alignment vertical="center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19" xfId="1" applyFont="1" applyFill="1" applyBorder="1" applyAlignment="1" applyProtection="1">
      <alignment horizontal="center" vertical="center" wrapText="1"/>
      <protection locked="0"/>
    </xf>
    <xf numFmtId="0" fontId="9" fillId="3" borderId="20" xfId="1" applyFont="1" applyFill="1" applyBorder="1" applyAlignment="1" applyProtection="1">
      <alignment horizontal="center" vertical="center" wrapText="1"/>
      <protection locked="0"/>
    </xf>
    <xf numFmtId="0" fontId="10" fillId="2" borderId="17" xfId="1" applyFont="1" applyFill="1" applyBorder="1" applyAlignment="1" applyProtection="1">
      <alignment horizontal="center" vertical="center" wrapText="1"/>
      <protection locked="0"/>
    </xf>
    <xf numFmtId="0" fontId="10" fillId="2" borderId="16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7" xfId="1" applyFont="1" applyFill="1" applyBorder="1" applyAlignment="1" applyProtection="1">
      <alignment horizontal="center" vertical="top"/>
      <protection locked="0"/>
    </xf>
    <xf numFmtId="0" fontId="7" fillId="2" borderId="16" xfId="1" applyFont="1" applyFill="1" applyBorder="1" applyAlignment="1" applyProtection="1">
      <alignment horizontal="center" vertical="top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21" xfId="1" applyFont="1" applyFill="1" applyBorder="1" applyAlignment="1" applyProtection="1">
      <alignment horizontal="center" vertical="center" wrapText="1"/>
      <protection locked="0"/>
    </xf>
    <xf numFmtId="0" fontId="2" fillId="3" borderId="22" xfId="1" applyFont="1" applyFill="1" applyBorder="1" applyAlignment="1" applyProtection="1">
      <alignment horizontal="center" vertical="center" wrapText="1"/>
      <protection locked="0"/>
    </xf>
    <xf numFmtId="0" fontId="2" fillId="3" borderId="2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165" fontId="24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24" fillId="4" borderId="7" xfId="0" applyNumberFormat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9" xfId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165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4" xfId="0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1" fillId="0" borderId="29" xfId="1" applyBorder="1" applyAlignment="1"/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3" fillId="3" borderId="8" xfId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  <xf numFmtId="0" fontId="4" fillId="3" borderId="29" xfId="1" applyFont="1" applyFill="1" applyBorder="1" applyAlignment="1" applyProtection="1">
      <alignment horizontal="center" vertical="center" wrapText="1"/>
      <protection locked="0"/>
    </xf>
    <xf numFmtId="0" fontId="4" fillId="3" borderId="30" xfId="1" applyFont="1" applyFill="1" applyBorder="1" applyAlignment="1" applyProtection="1">
      <alignment horizontal="center" vertical="center" wrapText="1"/>
      <protection locked="0"/>
    </xf>
    <xf numFmtId="0" fontId="22" fillId="7" borderId="8" xfId="7" applyFont="1" applyFill="1" applyBorder="1" applyAlignment="1" applyProtection="1">
      <alignment horizontal="right" vertical="top" wrapText="1"/>
    </xf>
    <xf numFmtId="0" fontId="22" fillId="7" borderId="29" xfId="7" applyFont="1" applyFill="1" applyBorder="1" applyAlignment="1" applyProtection="1">
      <alignment horizontal="right" vertical="top" wrapText="1"/>
    </xf>
    <xf numFmtId="0" fontId="22" fillId="7" borderId="30" xfId="7" applyFont="1" applyFill="1" applyBorder="1" applyAlignment="1" applyProtection="1">
      <alignment horizontal="right" vertical="top" wrapText="1"/>
    </xf>
    <xf numFmtId="0" fontId="14" fillId="0" borderId="5" xfId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locked="0"/>
    </xf>
    <xf numFmtId="0" fontId="1" fillId="0" borderId="8" xfId="1" applyFill="1" applyBorder="1" applyAlignment="1">
      <alignment horizontal="center" vertical="center" wrapText="1"/>
    </xf>
    <xf numFmtId="0" fontId="1" fillId="0" borderId="29" xfId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29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1" fillId="0" borderId="8" xfId="1" applyBorder="1" applyAlignment="1"/>
    <xf numFmtId="0" fontId="0" fillId="7" borderId="2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7" fillId="0" borderId="4" xfId="1" applyFont="1" applyFill="1" applyBorder="1" applyAlignment="1" applyProtection="1">
      <alignment horizontal="left" vertical="center" wrapText="1"/>
      <protection locked="0"/>
    </xf>
    <xf numFmtId="0" fontId="35" fillId="0" borderId="5" xfId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</cellXfs>
  <cellStyles count="8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Финансовый" xfId="6" builtinId="3"/>
    <cellStyle name="Финансовый 2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workbookViewId="0">
      <selection activeCell="A7" sqref="A7:L7"/>
    </sheetView>
  </sheetViews>
  <sheetFormatPr defaultRowHeight="12.75"/>
  <cols>
    <col min="1" max="1" width="32.42578125" style="3" customWidth="1"/>
    <col min="2" max="2" width="37.85546875" style="3" customWidth="1"/>
    <col min="3" max="3" width="22.28515625" style="3" customWidth="1"/>
    <col min="4" max="4" width="22" style="3" bestFit="1" customWidth="1"/>
    <col min="5" max="12" width="14.28515625" style="3" customWidth="1"/>
    <col min="13" max="13" width="15.425781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>
      <c r="A1" s="465" t="s">
        <v>13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1" customFormat="1" ht="21" customHeight="1">
      <c r="A2" s="467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s="1" customFormat="1" ht="7.5" customHeight="1">
      <c r="A3" s="468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s="2" customFormat="1" ht="42.75" customHeight="1">
      <c r="A4" s="472" t="s">
        <v>15</v>
      </c>
      <c r="B4" s="475" t="s">
        <v>5</v>
      </c>
      <c r="C4" s="475" t="s">
        <v>3</v>
      </c>
      <c r="D4" s="475" t="s">
        <v>6</v>
      </c>
      <c r="E4" s="475" t="s">
        <v>7</v>
      </c>
      <c r="F4" s="475"/>
      <c r="G4" s="475"/>
      <c r="H4" s="475"/>
      <c r="I4" s="475"/>
      <c r="J4" s="475"/>
      <c r="K4" s="475"/>
      <c r="L4" s="475"/>
      <c r="M4" s="460" t="s">
        <v>8</v>
      </c>
    </row>
    <row r="5" spans="1:13" s="2" customFormat="1" ht="18.75">
      <c r="A5" s="473"/>
      <c r="B5" s="475"/>
      <c r="C5" s="475"/>
      <c r="D5" s="475"/>
      <c r="E5" s="475" t="s">
        <v>9</v>
      </c>
      <c r="F5" s="475"/>
      <c r="G5" s="475" t="s">
        <v>10</v>
      </c>
      <c r="H5" s="475"/>
      <c r="I5" s="470" t="s">
        <v>11</v>
      </c>
      <c r="J5" s="471"/>
      <c r="K5" s="475" t="s">
        <v>12</v>
      </c>
      <c r="L5" s="475"/>
      <c r="M5" s="461"/>
    </row>
    <row r="6" spans="1:13" s="2" customFormat="1" ht="37.5" customHeight="1" thickBot="1">
      <c r="A6" s="474"/>
      <c r="B6" s="476"/>
      <c r="C6" s="476"/>
      <c r="D6" s="476"/>
      <c r="E6" s="16" t="s">
        <v>0</v>
      </c>
      <c r="F6" s="16" t="s">
        <v>1</v>
      </c>
      <c r="G6" s="16" t="s">
        <v>0</v>
      </c>
      <c r="H6" s="16" t="s">
        <v>1</v>
      </c>
      <c r="I6" s="16" t="s">
        <v>0</v>
      </c>
      <c r="J6" s="16" t="s">
        <v>1</v>
      </c>
      <c r="K6" s="16" t="s">
        <v>0</v>
      </c>
      <c r="L6" s="16" t="s">
        <v>1</v>
      </c>
      <c r="M6" s="462"/>
    </row>
    <row r="7" spans="1:13" s="1" customFormat="1" ht="20.25" customHeight="1">
      <c r="A7" s="463" t="s">
        <v>14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21"/>
    </row>
    <row r="8" spans="1:13">
      <c r="A8" s="12"/>
      <c r="B8" s="4"/>
      <c r="C8" s="4"/>
      <c r="D8" s="4"/>
      <c r="E8" s="4"/>
      <c r="F8" s="4"/>
      <c r="G8" s="4"/>
      <c r="H8" s="4"/>
      <c r="I8" s="4"/>
      <c r="J8" s="17"/>
      <c r="K8" s="17"/>
      <c r="L8" s="4"/>
      <c r="M8" s="13"/>
    </row>
    <row r="9" spans="1:13">
      <c r="A9" s="12"/>
      <c r="B9" s="4"/>
      <c r="C9" s="4"/>
      <c r="D9" s="4"/>
      <c r="E9" s="4"/>
      <c r="F9" s="4"/>
      <c r="G9" s="4"/>
      <c r="H9" s="4"/>
      <c r="I9" s="4"/>
      <c r="J9" s="17"/>
      <c r="K9" s="17"/>
      <c r="L9" s="4"/>
      <c r="M9" s="13"/>
    </row>
    <row r="10" spans="1:13">
      <c r="A10" s="12"/>
      <c r="B10" s="4"/>
      <c r="C10" s="4"/>
      <c r="D10" s="4"/>
      <c r="E10" s="4"/>
      <c r="F10" s="4"/>
      <c r="G10" s="4"/>
      <c r="H10" s="4"/>
      <c r="I10" s="4"/>
      <c r="J10" s="17"/>
      <c r="K10" s="17"/>
      <c r="L10" s="4"/>
      <c r="M10" s="13"/>
    </row>
    <row r="11" spans="1:13">
      <c r="A11" s="12"/>
      <c r="B11" s="4"/>
      <c r="C11" s="4"/>
      <c r="D11" s="4"/>
      <c r="E11" s="4"/>
      <c r="F11" s="4"/>
      <c r="G11" s="4"/>
      <c r="H11" s="4"/>
      <c r="I11" s="4"/>
      <c r="J11" s="17"/>
      <c r="K11" s="17"/>
      <c r="L11" s="4"/>
      <c r="M11" s="13"/>
    </row>
    <row r="12" spans="1:13">
      <c r="A12" s="12"/>
      <c r="B12" s="4"/>
      <c r="C12" s="4"/>
      <c r="D12" s="4"/>
      <c r="E12" s="4"/>
      <c r="F12" s="4"/>
      <c r="G12" s="4"/>
      <c r="H12" s="4"/>
      <c r="I12" s="4"/>
      <c r="J12" s="17"/>
      <c r="K12" s="17"/>
      <c r="L12" s="4"/>
      <c r="M12" s="13"/>
    </row>
    <row r="13" spans="1:13">
      <c r="A13" s="12"/>
      <c r="B13" s="4"/>
      <c r="C13" s="4"/>
      <c r="D13" s="4"/>
      <c r="E13" s="4"/>
      <c r="F13" s="4"/>
      <c r="G13" s="4"/>
      <c r="H13" s="4"/>
      <c r="I13" s="4"/>
      <c r="J13" s="17"/>
      <c r="K13" s="17"/>
      <c r="L13" s="4"/>
      <c r="M13" s="13"/>
    </row>
    <row r="14" spans="1:13">
      <c r="A14" s="12"/>
      <c r="B14" s="4"/>
      <c r="C14" s="4"/>
      <c r="D14" s="4"/>
      <c r="E14" s="4"/>
      <c r="F14" s="4"/>
      <c r="G14" s="4"/>
      <c r="H14" s="4"/>
      <c r="I14" s="4"/>
      <c r="J14" s="17"/>
      <c r="K14" s="17"/>
      <c r="L14" s="4"/>
      <c r="M14" s="13"/>
    </row>
    <row r="15" spans="1:13" ht="13.5" thickBot="1">
      <c r="A15" s="14"/>
      <c r="B15" s="15"/>
      <c r="C15" s="15"/>
      <c r="D15" s="15"/>
      <c r="E15" s="15"/>
      <c r="F15" s="15"/>
      <c r="G15" s="15"/>
      <c r="H15" s="15"/>
      <c r="I15" s="15"/>
      <c r="J15" s="18"/>
      <c r="K15" s="18"/>
      <c r="L15" s="19"/>
      <c r="M15" s="22"/>
    </row>
    <row r="16" spans="1:13" s="1" customFormat="1" ht="32.25" customHeight="1" thickBot="1">
      <c r="A16" s="5" t="s">
        <v>16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20"/>
      <c r="M16" s="8"/>
    </row>
    <row r="17" spans="1:13" s="1" customFormat="1" ht="37.5" customHeight="1" thickBot="1">
      <c r="A17" s="5" t="s">
        <v>2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11"/>
    </row>
    <row r="21" spans="1:13" ht="15">
      <c r="A21" s="23" t="s">
        <v>4</v>
      </c>
    </row>
    <row r="22" spans="1:13" ht="15">
      <c r="A22" s="23"/>
    </row>
  </sheetData>
  <mergeCells count="12">
    <mergeCell ref="M4:M6"/>
    <mergeCell ref="A7:L7"/>
    <mergeCell ref="A1:M3"/>
    <mergeCell ref="I5:J5"/>
    <mergeCell ref="A4:A6"/>
    <mergeCell ref="B4:B6"/>
    <mergeCell ref="C4:C6"/>
    <mergeCell ref="D4:D6"/>
    <mergeCell ref="E5:F5"/>
    <mergeCell ref="G5:H5"/>
    <mergeCell ref="K5:L5"/>
    <mergeCell ref="E4:L4"/>
  </mergeCells>
  <pageMargins left="0.23622047244094491" right="0.19685039370078741" top="0.39370078740157483" bottom="0.19685039370078741" header="0.23622047244094491" footer="0.1968503937007874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7"/>
  <sheetViews>
    <sheetView tabSelected="1" view="pageBreakPreview" zoomScaleNormal="66" zoomScaleSheetLayoutView="100" workbookViewId="0">
      <selection activeCell="L623" sqref="L623"/>
    </sheetView>
  </sheetViews>
  <sheetFormatPr defaultRowHeight="12.75"/>
  <cols>
    <col min="1" max="1" width="32.42578125" style="30" customWidth="1"/>
    <col min="2" max="2" width="37.85546875" style="3" customWidth="1"/>
    <col min="3" max="3" width="22.28515625" style="3" customWidth="1"/>
    <col min="4" max="4" width="22" style="3" bestFit="1" customWidth="1"/>
    <col min="5" max="5" width="18.42578125" style="3" customWidth="1"/>
    <col min="6" max="6" width="18" style="3" customWidth="1"/>
    <col min="7" max="7" width="16.7109375" style="3" customWidth="1"/>
    <col min="8" max="8" width="17.42578125" style="3" customWidth="1"/>
    <col min="9" max="9" width="17.85546875" style="3" customWidth="1"/>
    <col min="10" max="10" width="19" style="3" customWidth="1"/>
    <col min="11" max="11" width="16.7109375" style="3" customWidth="1"/>
    <col min="12" max="12" width="19" style="3" customWidth="1"/>
    <col min="13" max="13" width="15.42578125" style="3" customWidth="1"/>
    <col min="14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3" s="1" customFormat="1" ht="12.75" customHeight="1">
      <c r="A1" s="465" t="s">
        <v>372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1" customFormat="1" ht="21" customHeight="1">
      <c r="A2" s="467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s="1" customFormat="1" ht="7.5" customHeight="1">
      <c r="A3" s="468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s="2" customFormat="1" ht="42.75" customHeight="1">
      <c r="A4" s="472" t="s">
        <v>15</v>
      </c>
      <c r="B4" s="475" t="s">
        <v>5</v>
      </c>
      <c r="C4" s="475" t="s">
        <v>3</v>
      </c>
      <c r="D4" s="475" t="s">
        <v>6</v>
      </c>
      <c r="E4" s="475" t="s">
        <v>7</v>
      </c>
      <c r="F4" s="475"/>
      <c r="G4" s="475"/>
      <c r="H4" s="475"/>
      <c r="I4" s="475"/>
      <c r="J4" s="475"/>
      <c r="K4" s="475"/>
      <c r="L4" s="475"/>
      <c r="M4" s="460" t="s">
        <v>8</v>
      </c>
    </row>
    <row r="5" spans="1:13" s="2" customFormat="1" ht="18.75">
      <c r="A5" s="473"/>
      <c r="B5" s="475"/>
      <c r="C5" s="475"/>
      <c r="D5" s="475"/>
      <c r="E5" s="475" t="s">
        <v>9</v>
      </c>
      <c r="F5" s="475"/>
      <c r="G5" s="475" t="s">
        <v>10</v>
      </c>
      <c r="H5" s="475"/>
      <c r="I5" s="470" t="s">
        <v>11</v>
      </c>
      <c r="J5" s="471"/>
      <c r="K5" s="475" t="s">
        <v>12</v>
      </c>
      <c r="L5" s="475"/>
      <c r="M5" s="461"/>
    </row>
    <row r="6" spans="1:13" s="2" customFormat="1" ht="37.5" customHeight="1" thickBot="1">
      <c r="A6" s="474"/>
      <c r="B6" s="476"/>
      <c r="C6" s="476"/>
      <c r="D6" s="476"/>
      <c r="E6" s="24" t="s">
        <v>0</v>
      </c>
      <c r="F6" s="24" t="s">
        <v>1</v>
      </c>
      <c r="G6" s="24" t="s">
        <v>0</v>
      </c>
      <c r="H6" s="24" t="s">
        <v>1</v>
      </c>
      <c r="I6" s="24" t="s">
        <v>0</v>
      </c>
      <c r="J6" s="24" t="s">
        <v>1</v>
      </c>
      <c r="K6" s="24" t="s">
        <v>0</v>
      </c>
      <c r="L6" s="24" t="s">
        <v>1</v>
      </c>
      <c r="M6" s="462"/>
    </row>
    <row r="7" spans="1:13" s="1" customFormat="1" ht="20.25" customHeight="1" thickBot="1">
      <c r="A7" s="515" t="s">
        <v>17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21"/>
    </row>
    <row r="8" spans="1:13" s="1" customFormat="1" ht="90" customHeight="1" thickBot="1">
      <c r="A8" s="522"/>
      <c r="B8" s="259" t="s">
        <v>56</v>
      </c>
      <c r="C8" s="273" t="s">
        <v>275</v>
      </c>
      <c r="D8" s="273" t="s">
        <v>275</v>
      </c>
      <c r="E8" s="273">
        <v>0</v>
      </c>
      <c r="F8" s="273">
        <v>0</v>
      </c>
      <c r="G8" s="273">
        <v>151</v>
      </c>
      <c r="H8" s="273">
        <v>150.5</v>
      </c>
      <c r="I8" s="388">
        <v>14.5</v>
      </c>
      <c r="J8" s="273">
        <v>0</v>
      </c>
      <c r="K8" s="274">
        <v>14.5</v>
      </c>
      <c r="L8" s="389">
        <v>14.5</v>
      </c>
      <c r="M8" s="260"/>
    </row>
    <row r="9" spans="1:13" s="1" customFormat="1" ht="100.5" customHeight="1" thickBot="1">
      <c r="A9" s="523"/>
      <c r="B9" s="261" t="s">
        <v>276</v>
      </c>
      <c r="C9" s="273" t="s">
        <v>277</v>
      </c>
      <c r="D9" s="273" t="s">
        <v>277</v>
      </c>
      <c r="E9" s="273">
        <v>28</v>
      </c>
      <c r="F9" s="273">
        <v>0</v>
      </c>
      <c r="G9" s="273">
        <v>35</v>
      </c>
      <c r="H9" s="275">
        <v>54</v>
      </c>
      <c r="I9" s="273">
        <v>35</v>
      </c>
      <c r="J9" s="273">
        <v>9</v>
      </c>
      <c r="K9" s="274">
        <v>35</v>
      </c>
      <c r="L9" s="389">
        <v>35</v>
      </c>
      <c r="M9" s="260"/>
    </row>
    <row r="10" spans="1:13" s="1" customFormat="1" ht="79.5" customHeight="1" thickBot="1">
      <c r="A10" s="523"/>
      <c r="B10" s="261" t="s">
        <v>278</v>
      </c>
      <c r="C10" s="273" t="s">
        <v>279</v>
      </c>
      <c r="D10" s="273" t="s">
        <v>279</v>
      </c>
      <c r="E10" s="273">
        <v>32</v>
      </c>
      <c r="F10" s="273">
        <v>0</v>
      </c>
      <c r="G10" s="276">
        <v>157.5</v>
      </c>
      <c r="H10" s="275">
        <v>9</v>
      </c>
      <c r="I10" s="273"/>
      <c r="J10" s="273">
        <v>72.2</v>
      </c>
      <c r="K10" s="274">
        <v>102.5</v>
      </c>
      <c r="L10" s="389">
        <v>149.5</v>
      </c>
      <c r="M10" s="260"/>
    </row>
    <row r="11" spans="1:13" s="1" customFormat="1" ht="42.75" customHeight="1" thickBot="1">
      <c r="A11" s="523"/>
      <c r="B11" s="262" t="s">
        <v>287</v>
      </c>
      <c r="C11" s="263">
        <v>30</v>
      </c>
      <c r="D11" s="263">
        <v>30</v>
      </c>
      <c r="E11" s="263">
        <v>10</v>
      </c>
      <c r="F11" s="263">
        <v>0</v>
      </c>
      <c r="G11" s="263">
        <v>10</v>
      </c>
      <c r="H11" s="264">
        <v>15</v>
      </c>
      <c r="I11" s="263">
        <v>5</v>
      </c>
      <c r="J11" s="265">
        <v>5</v>
      </c>
      <c r="K11" s="266">
        <v>10</v>
      </c>
      <c r="L11" s="390">
        <v>10</v>
      </c>
      <c r="M11" s="260"/>
    </row>
    <row r="12" spans="1:13" s="1" customFormat="1" ht="67.5" customHeight="1" thickBot="1">
      <c r="A12" s="523"/>
      <c r="B12" s="267" t="s">
        <v>280</v>
      </c>
      <c r="C12" s="273" t="s">
        <v>281</v>
      </c>
      <c r="D12" s="273">
        <v>304.3</v>
      </c>
      <c r="E12" s="273">
        <v>0</v>
      </c>
      <c r="F12" s="273">
        <v>0</v>
      </c>
      <c r="G12" s="273">
        <v>44.3</v>
      </c>
      <c r="H12" s="275">
        <v>44.3</v>
      </c>
      <c r="I12" s="273">
        <v>0</v>
      </c>
      <c r="J12" s="277">
        <v>0</v>
      </c>
      <c r="K12" s="274">
        <v>260</v>
      </c>
      <c r="L12" s="388">
        <v>218.4</v>
      </c>
      <c r="M12" s="260"/>
    </row>
    <row r="13" spans="1:13" s="1" customFormat="1" ht="108.75" customHeight="1" thickBot="1">
      <c r="A13" s="523"/>
      <c r="B13" s="268" t="s">
        <v>282</v>
      </c>
      <c r="C13" s="273" t="s">
        <v>283</v>
      </c>
      <c r="D13" s="273" t="s">
        <v>283</v>
      </c>
      <c r="E13" s="273">
        <v>47</v>
      </c>
      <c r="F13" s="273">
        <v>0</v>
      </c>
      <c r="G13" s="273">
        <v>99</v>
      </c>
      <c r="H13" s="275">
        <v>145.5</v>
      </c>
      <c r="I13" s="273">
        <v>74.3</v>
      </c>
      <c r="J13" s="277">
        <v>45.8</v>
      </c>
      <c r="K13" s="274">
        <v>49.7</v>
      </c>
      <c r="L13" s="389">
        <v>78.7</v>
      </c>
      <c r="M13" s="260"/>
    </row>
    <row r="14" spans="1:13" s="1" customFormat="1" ht="70.5" customHeight="1">
      <c r="A14" s="523"/>
      <c r="B14" s="269" t="s">
        <v>57</v>
      </c>
      <c r="C14" s="278" t="s">
        <v>284</v>
      </c>
      <c r="D14" s="278" t="s">
        <v>284</v>
      </c>
      <c r="E14" s="278">
        <v>0</v>
      </c>
      <c r="F14" s="278">
        <v>0</v>
      </c>
      <c r="G14" s="278">
        <v>325</v>
      </c>
      <c r="H14" s="278">
        <v>325</v>
      </c>
      <c r="I14" s="278">
        <v>0</v>
      </c>
      <c r="J14" s="279"/>
      <c r="K14" s="280">
        <v>0</v>
      </c>
      <c r="L14" s="391"/>
      <c r="M14" s="270"/>
    </row>
    <row r="15" spans="1:13" s="1" customFormat="1" ht="129.75" customHeight="1" thickBot="1">
      <c r="A15" s="524"/>
      <c r="B15" s="271" t="s">
        <v>159</v>
      </c>
      <c r="C15" s="281" t="s">
        <v>285</v>
      </c>
      <c r="D15" s="281" t="s">
        <v>286</v>
      </c>
      <c r="E15" s="281">
        <v>1277.7</v>
      </c>
      <c r="F15" s="281">
        <v>1277.7</v>
      </c>
      <c r="G15" s="281">
        <v>1258.8</v>
      </c>
      <c r="H15" s="281">
        <v>1258.8</v>
      </c>
      <c r="I15" s="281">
        <v>1314.9</v>
      </c>
      <c r="J15" s="281">
        <v>1465.9</v>
      </c>
      <c r="K15" s="281">
        <v>1249.4000000000001</v>
      </c>
      <c r="L15" s="392">
        <v>1081</v>
      </c>
      <c r="M15" s="272"/>
    </row>
    <row r="16" spans="1:13" s="1" customFormat="1" ht="38.25" customHeight="1">
      <c r="A16" s="254" t="s">
        <v>2</v>
      </c>
      <c r="B16" s="255"/>
      <c r="C16" s="282">
        <v>6585.1</v>
      </c>
      <c r="D16" s="282">
        <v>6585.1</v>
      </c>
      <c r="E16" s="283">
        <f t="shared" ref="E16:K16" si="0">SUM(E15+E14+E13+E12+E11+E10+E9+E8)</f>
        <v>1394.7</v>
      </c>
      <c r="F16" s="283">
        <f t="shared" si="0"/>
        <v>1277.7</v>
      </c>
      <c r="G16" s="283">
        <f t="shared" si="0"/>
        <v>2080.6</v>
      </c>
      <c r="H16" s="283">
        <f t="shared" si="0"/>
        <v>2002.1</v>
      </c>
      <c r="I16" s="283">
        <f t="shared" si="0"/>
        <v>1443.7</v>
      </c>
      <c r="J16" s="283">
        <f t="shared" si="0"/>
        <v>1597.9</v>
      </c>
      <c r="K16" s="283">
        <f t="shared" si="0"/>
        <v>1721.1000000000001</v>
      </c>
      <c r="L16" s="393">
        <f>SUM(L15+L14+L13+L12+L11+L10+L9+L8)</f>
        <v>1587.1000000000001</v>
      </c>
      <c r="M16" s="252"/>
    </row>
    <row r="17" spans="1:13" s="1" customFormat="1" ht="31.5" customHeight="1" thickBot="1">
      <c r="A17" s="253"/>
      <c r="B17" s="197" t="s">
        <v>195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7"/>
      <c r="M17" s="258"/>
    </row>
    <row r="18" spans="1:13" s="1" customFormat="1" ht="30" customHeight="1" thickBot="1">
      <c r="A18" s="248"/>
      <c r="B18" s="197" t="s">
        <v>196</v>
      </c>
      <c r="C18" s="282">
        <v>6585.1</v>
      </c>
      <c r="D18" s="282">
        <v>6585.1</v>
      </c>
      <c r="E18" s="283">
        <f t="shared" ref="E18:L18" si="1">SUM(E15+E14+E13+E12+E11+E10+E9+E8)</f>
        <v>1394.7</v>
      </c>
      <c r="F18" s="283">
        <f t="shared" si="1"/>
        <v>1277.7</v>
      </c>
      <c r="G18" s="283">
        <f t="shared" si="1"/>
        <v>2080.6</v>
      </c>
      <c r="H18" s="283">
        <f t="shared" si="1"/>
        <v>2002.1</v>
      </c>
      <c r="I18" s="283">
        <f t="shared" si="1"/>
        <v>1443.7</v>
      </c>
      <c r="J18" s="283">
        <f t="shared" si="1"/>
        <v>1597.9</v>
      </c>
      <c r="K18" s="283">
        <f t="shared" si="1"/>
        <v>1721.1000000000001</v>
      </c>
      <c r="L18" s="283">
        <f t="shared" si="1"/>
        <v>1587.1000000000001</v>
      </c>
      <c r="M18" s="252"/>
    </row>
    <row r="19" spans="1:13" s="1" customFormat="1" ht="129.75" hidden="1" customHeight="1" thickBot="1">
      <c r="A19" s="248"/>
      <c r="B19" s="249"/>
      <c r="C19" s="250"/>
      <c r="D19" s="250"/>
      <c r="E19" s="250"/>
      <c r="F19" s="250"/>
      <c r="G19" s="250"/>
      <c r="H19" s="250"/>
      <c r="I19" s="250"/>
      <c r="J19" s="250"/>
      <c r="K19" s="250"/>
      <c r="L19" s="251"/>
      <c r="M19" s="252"/>
    </row>
    <row r="20" spans="1:13" s="1" customFormat="1" ht="45.75" customHeight="1" thickBot="1">
      <c r="A20" s="168"/>
      <c r="B20" s="198" t="s">
        <v>197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17"/>
    </row>
    <row r="21" spans="1:13" ht="18">
      <c r="A21" s="490" t="s">
        <v>18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"/>
    </row>
    <row r="22" spans="1:13" ht="47.25">
      <c r="A22" s="525"/>
      <c r="B22" s="114" t="s">
        <v>58</v>
      </c>
      <c r="C22" s="95">
        <v>620</v>
      </c>
      <c r="D22" s="95">
        <v>620</v>
      </c>
      <c r="E22" s="95">
        <v>165</v>
      </c>
      <c r="F22" s="95">
        <v>88.8</v>
      </c>
      <c r="G22" s="95">
        <v>172</v>
      </c>
      <c r="H22" s="117">
        <v>247.4</v>
      </c>
      <c r="I22" s="95">
        <v>165</v>
      </c>
      <c r="J22" s="117">
        <v>125.4</v>
      </c>
      <c r="K22" s="118">
        <v>78</v>
      </c>
      <c r="L22" s="117">
        <v>158.4</v>
      </c>
      <c r="M22" s="4"/>
    </row>
    <row r="23" spans="1:13" ht="63">
      <c r="A23" s="526"/>
      <c r="B23" s="116" t="s">
        <v>59</v>
      </c>
      <c r="C23" s="284">
        <v>690</v>
      </c>
      <c r="D23" s="284">
        <v>690</v>
      </c>
      <c r="E23" s="284">
        <v>162.5</v>
      </c>
      <c r="F23" s="284">
        <v>135.80000000000001</v>
      </c>
      <c r="G23" s="284">
        <v>162.5</v>
      </c>
      <c r="H23" s="285">
        <v>122.2</v>
      </c>
      <c r="I23" s="284">
        <v>242</v>
      </c>
      <c r="J23" s="285">
        <v>57.6</v>
      </c>
      <c r="K23" s="286">
        <v>163</v>
      </c>
      <c r="L23" s="285">
        <v>235.2</v>
      </c>
      <c r="M23" s="19"/>
    </row>
    <row r="24" spans="1:13" ht="18.75">
      <c r="A24" s="165" t="s">
        <v>2</v>
      </c>
      <c r="B24" s="289"/>
      <c r="C24" s="287">
        <f t="shared" ref="C24:L26" si="2">SUM(C22+C23)</f>
        <v>1310</v>
      </c>
      <c r="D24" s="287">
        <f t="shared" si="2"/>
        <v>1310</v>
      </c>
      <c r="E24" s="287">
        <f t="shared" si="2"/>
        <v>327.5</v>
      </c>
      <c r="F24" s="287">
        <f t="shared" si="2"/>
        <v>224.60000000000002</v>
      </c>
      <c r="G24" s="287">
        <f t="shared" si="2"/>
        <v>334.5</v>
      </c>
      <c r="H24" s="287">
        <f t="shared" si="2"/>
        <v>369.6</v>
      </c>
      <c r="I24" s="287">
        <f t="shared" si="2"/>
        <v>407</v>
      </c>
      <c r="J24" s="287">
        <f t="shared" si="2"/>
        <v>183</v>
      </c>
      <c r="K24" s="287">
        <f t="shared" si="2"/>
        <v>241</v>
      </c>
      <c r="L24" s="287">
        <f t="shared" si="2"/>
        <v>393.6</v>
      </c>
      <c r="M24" s="287">
        <f>SUM(M19+M20)</f>
        <v>0</v>
      </c>
    </row>
    <row r="25" spans="1:13" ht="15.75">
      <c r="A25" s="479"/>
      <c r="B25" s="289" t="s">
        <v>195</v>
      </c>
      <c r="C25" s="290"/>
      <c r="D25" s="290"/>
      <c r="E25" s="290"/>
      <c r="F25" s="290"/>
      <c r="G25" s="290"/>
      <c r="H25" s="291"/>
      <c r="I25" s="290"/>
      <c r="J25" s="291"/>
      <c r="K25" s="290"/>
      <c r="L25" s="291"/>
      <c r="M25" s="292"/>
    </row>
    <row r="26" spans="1:13" ht="15.75">
      <c r="A26" s="480"/>
      <c r="B26" s="289" t="s">
        <v>196</v>
      </c>
      <c r="C26" s="290">
        <v>1310</v>
      </c>
      <c r="D26" s="290">
        <v>1310</v>
      </c>
      <c r="E26" s="290">
        <v>327.5</v>
      </c>
      <c r="F26" s="290">
        <v>224.6</v>
      </c>
      <c r="G26" s="350">
        <f t="shared" si="2"/>
        <v>334.5</v>
      </c>
      <c r="H26" s="350">
        <f t="shared" si="2"/>
        <v>369.6</v>
      </c>
      <c r="I26" s="350">
        <f t="shared" si="2"/>
        <v>407</v>
      </c>
      <c r="J26" s="350">
        <f t="shared" si="2"/>
        <v>183</v>
      </c>
      <c r="K26" s="350">
        <f t="shared" si="2"/>
        <v>241</v>
      </c>
      <c r="L26" s="350">
        <f t="shared" si="2"/>
        <v>393.6</v>
      </c>
      <c r="M26" s="350">
        <f>SUM(M21+M22)</f>
        <v>0</v>
      </c>
    </row>
    <row r="27" spans="1:13" s="1" customFormat="1" ht="36.75" customHeight="1" thickBot="1">
      <c r="A27" s="481"/>
      <c r="B27" s="198" t="s">
        <v>197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8"/>
    </row>
    <row r="28" spans="1:13" ht="18">
      <c r="A28" s="490" t="s">
        <v>19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"/>
    </row>
    <row r="29" spans="1:13" ht="35.25" customHeight="1">
      <c r="A29" s="517" t="s">
        <v>20</v>
      </c>
      <c r="B29" s="33" t="s">
        <v>223</v>
      </c>
      <c r="C29" s="145">
        <v>250</v>
      </c>
      <c r="D29" s="145">
        <f t="shared" ref="D29:D34" si="3">E29+G29+I29+K29</f>
        <v>250</v>
      </c>
      <c r="E29" s="145">
        <v>100</v>
      </c>
      <c r="F29" s="145">
        <v>100</v>
      </c>
      <c r="G29" s="145">
        <v>100</v>
      </c>
      <c r="H29" s="145">
        <v>100</v>
      </c>
      <c r="I29" s="145">
        <v>50</v>
      </c>
      <c r="J29" s="146">
        <v>50</v>
      </c>
      <c r="K29" s="146"/>
      <c r="L29" s="145"/>
      <c r="M29" s="4"/>
    </row>
    <row r="30" spans="1:13" ht="37.5" customHeight="1">
      <c r="A30" s="518"/>
      <c r="B30" s="33" t="s">
        <v>224</v>
      </c>
      <c r="C30" s="145">
        <v>0</v>
      </c>
      <c r="D30" s="145"/>
      <c r="E30" s="145"/>
      <c r="F30" s="145"/>
      <c r="G30" s="145"/>
      <c r="H30" s="145"/>
      <c r="I30" s="145"/>
      <c r="J30" s="146"/>
      <c r="K30" s="146"/>
      <c r="L30" s="145"/>
      <c r="M30" s="4"/>
    </row>
    <row r="31" spans="1:13" ht="106.5" customHeight="1">
      <c r="A31" s="518"/>
      <c r="B31" s="33" t="s">
        <v>225</v>
      </c>
      <c r="C31" s="145">
        <v>290</v>
      </c>
      <c r="D31" s="145">
        <f t="shared" si="3"/>
        <v>290</v>
      </c>
      <c r="E31" s="145">
        <v>290</v>
      </c>
      <c r="F31" s="145">
        <v>0</v>
      </c>
      <c r="G31" s="145"/>
      <c r="H31" s="145">
        <v>290</v>
      </c>
      <c r="I31" s="27"/>
      <c r="J31" s="107"/>
      <c r="K31" s="107"/>
      <c r="L31" s="27"/>
      <c r="M31" s="4"/>
    </row>
    <row r="32" spans="1:13" ht="50.25" customHeight="1">
      <c r="A32" s="518"/>
      <c r="B32" s="33" t="s">
        <v>226</v>
      </c>
      <c r="C32" s="145">
        <f>800-300</f>
        <v>500</v>
      </c>
      <c r="D32" s="145">
        <f t="shared" si="3"/>
        <v>500</v>
      </c>
      <c r="E32" s="27"/>
      <c r="F32" s="145">
        <v>0</v>
      </c>
      <c r="G32" s="145">
        <v>500</v>
      </c>
      <c r="H32" s="27"/>
      <c r="I32" s="145">
        <f>100+250-350</f>
        <v>0</v>
      </c>
      <c r="J32" s="107">
        <v>360</v>
      </c>
      <c r="K32" s="146"/>
      <c r="L32" s="27">
        <v>140</v>
      </c>
      <c r="M32" s="4"/>
    </row>
    <row r="33" spans="1:13" ht="47.25" customHeight="1">
      <c r="A33" s="518"/>
      <c r="B33" s="33" t="s">
        <v>227</v>
      </c>
      <c r="C33" s="145">
        <v>1500</v>
      </c>
      <c r="D33" s="145">
        <f t="shared" si="3"/>
        <v>1500</v>
      </c>
      <c r="E33" s="145">
        <v>215</v>
      </c>
      <c r="F33" s="145">
        <v>110</v>
      </c>
      <c r="G33" s="145">
        <v>435</v>
      </c>
      <c r="H33" s="27">
        <v>266.2</v>
      </c>
      <c r="I33" s="145">
        <v>30</v>
      </c>
      <c r="J33" s="146">
        <v>137.1</v>
      </c>
      <c r="K33" s="146">
        <v>820</v>
      </c>
      <c r="L33" s="27">
        <v>986.7</v>
      </c>
      <c r="M33" s="4"/>
    </row>
    <row r="34" spans="1:13" ht="64.5" customHeight="1">
      <c r="A34" s="518"/>
      <c r="B34" s="33" t="s">
        <v>228</v>
      </c>
      <c r="C34" s="145">
        <v>244</v>
      </c>
      <c r="D34" s="145">
        <f t="shared" si="3"/>
        <v>244</v>
      </c>
      <c r="E34" s="145">
        <v>15</v>
      </c>
      <c r="F34" s="145">
        <v>15</v>
      </c>
      <c r="G34" s="145">
        <v>85</v>
      </c>
      <c r="H34" s="145">
        <v>22.5</v>
      </c>
      <c r="I34" s="145">
        <v>44</v>
      </c>
      <c r="J34" s="146">
        <v>19</v>
      </c>
      <c r="K34" s="146">
        <v>100</v>
      </c>
      <c r="L34" s="145">
        <v>187.5</v>
      </c>
      <c r="M34" s="4"/>
    </row>
    <row r="35" spans="1:13" ht="157.5" customHeight="1" thickBot="1">
      <c r="A35" s="518"/>
      <c r="B35" s="33" t="s">
        <v>229</v>
      </c>
      <c r="C35" s="145">
        <v>4900</v>
      </c>
      <c r="D35" s="145">
        <v>4900</v>
      </c>
      <c r="E35" s="145">
        <v>510</v>
      </c>
      <c r="F35" s="145">
        <v>0</v>
      </c>
      <c r="G35" s="145">
        <v>2090</v>
      </c>
      <c r="H35" s="27">
        <v>2254.3000000000002</v>
      </c>
      <c r="I35" s="145">
        <v>1400</v>
      </c>
      <c r="J35" s="107">
        <v>1225.9000000000001</v>
      </c>
      <c r="K35" s="146">
        <v>900</v>
      </c>
      <c r="L35" s="27">
        <v>1418.9</v>
      </c>
      <c r="M35" s="4"/>
    </row>
    <row r="36" spans="1:13" ht="33" customHeight="1">
      <c r="A36" s="28" t="s">
        <v>16</v>
      </c>
      <c r="B36" s="173"/>
      <c r="C36" s="174">
        <f t="shared" ref="C36:L36" si="4">SUM(C35+C34+C33+C32+C31+C30+C29)</f>
        <v>7684</v>
      </c>
      <c r="D36" s="174">
        <f t="shared" si="4"/>
        <v>7684</v>
      </c>
      <c r="E36" s="174">
        <f t="shared" si="4"/>
        <v>1130</v>
      </c>
      <c r="F36" s="174">
        <f t="shared" si="4"/>
        <v>225</v>
      </c>
      <c r="G36" s="174">
        <f t="shared" si="4"/>
        <v>3210</v>
      </c>
      <c r="H36" s="174">
        <f t="shared" si="4"/>
        <v>2933</v>
      </c>
      <c r="I36" s="174">
        <f t="shared" si="4"/>
        <v>1524</v>
      </c>
      <c r="J36" s="174">
        <f t="shared" si="4"/>
        <v>1792</v>
      </c>
      <c r="K36" s="174">
        <f t="shared" si="4"/>
        <v>1820</v>
      </c>
      <c r="L36" s="174">
        <f t="shared" si="4"/>
        <v>2733.1000000000004</v>
      </c>
      <c r="M36" s="164"/>
    </row>
    <row r="37" spans="1:13" ht="26.25" customHeight="1" thickBot="1">
      <c r="A37" s="162"/>
      <c r="B37" s="155" t="s">
        <v>195</v>
      </c>
      <c r="C37" s="175"/>
      <c r="D37" s="175"/>
      <c r="E37" s="175"/>
      <c r="F37" s="175"/>
      <c r="G37" s="175"/>
      <c r="H37" s="175"/>
      <c r="I37" s="175"/>
      <c r="J37" s="175"/>
      <c r="K37" s="176"/>
      <c r="L37" s="160"/>
      <c r="M37" s="164"/>
    </row>
    <row r="38" spans="1:13" ht="30" customHeight="1">
      <c r="A38" s="162"/>
      <c r="B38" s="155" t="s">
        <v>196</v>
      </c>
      <c r="C38" s="174">
        <f>SUM(C35+C34+C33+C32+C31+C29)</f>
        <v>7684</v>
      </c>
      <c r="D38" s="174">
        <f>SUM(D35+D34+D33+D32+D31+D29)</f>
        <v>7684</v>
      </c>
      <c r="E38" s="174">
        <f>SUM(E35+E34+E33+E32+E31+E29)</f>
        <v>1130</v>
      </c>
      <c r="F38" s="174">
        <f>SUM(F35+F34+F33+F32+F31+F29)</f>
        <v>225</v>
      </c>
      <c r="G38" s="174">
        <f>SUM(G35+G34+G33+G32+G31+G29)</f>
        <v>3210</v>
      </c>
      <c r="H38" s="174">
        <f>SUM(35+H34+H33+H32+H31)</f>
        <v>613.70000000000005</v>
      </c>
      <c r="I38" s="174">
        <f>SUM(I35+I34+I33+I32+I31+I29)</f>
        <v>1524</v>
      </c>
      <c r="J38" s="174">
        <f>SUM(J35+J34+J33+J32+J31)</f>
        <v>1742</v>
      </c>
      <c r="K38" s="174">
        <f>SUM(K35+K34+K33+K32+K31+K29)</f>
        <v>1820</v>
      </c>
      <c r="L38" s="174">
        <f>SUM(L35+L34+L33+L32+L31+L30+L29)</f>
        <v>2733.1000000000004</v>
      </c>
      <c r="M38" s="164"/>
    </row>
    <row r="39" spans="1:13" ht="34.5" customHeight="1" thickBot="1">
      <c r="A39" s="163"/>
      <c r="B39" s="177" t="s">
        <v>197</v>
      </c>
      <c r="C39" s="178"/>
      <c r="D39" s="178"/>
      <c r="E39" s="178"/>
      <c r="F39" s="178"/>
      <c r="G39" s="178"/>
      <c r="H39" s="178"/>
      <c r="I39" s="178"/>
      <c r="J39" s="178"/>
      <c r="K39" s="179"/>
      <c r="L39" s="180"/>
      <c r="M39" s="164"/>
    </row>
    <row r="40" spans="1:13" ht="72.75" customHeight="1">
      <c r="A40" s="189" t="s">
        <v>21</v>
      </c>
      <c r="B40" s="34" t="s">
        <v>230</v>
      </c>
      <c r="C40" s="41">
        <v>3677</v>
      </c>
      <c r="D40" s="145">
        <v>3677</v>
      </c>
      <c r="E40" s="41">
        <v>974</v>
      </c>
      <c r="F40" s="41">
        <v>974</v>
      </c>
      <c r="G40" s="41">
        <v>972.8</v>
      </c>
      <c r="H40" s="41">
        <v>972.8</v>
      </c>
      <c r="I40" s="41">
        <v>972.3</v>
      </c>
      <c r="J40" s="42">
        <v>972.3</v>
      </c>
      <c r="K40" s="42">
        <v>757.9</v>
      </c>
      <c r="L40" s="41">
        <v>742.1</v>
      </c>
      <c r="M40" s="4"/>
    </row>
    <row r="41" spans="1:13" ht="16.5" customHeight="1">
      <c r="A41" s="351"/>
      <c r="B41" s="34" t="s">
        <v>320</v>
      </c>
      <c r="C41" s="41">
        <v>4732</v>
      </c>
      <c r="D41" s="41">
        <v>4732</v>
      </c>
      <c r="E41" s="41"/>
      <c r="F41" s="41"/>
      <c r="G41" s="41">
        <v>2366</v>
      </c>
      <c r="H41" s="41">
        <v>2366</v>
      </c>
      <c r="I41" s="41">
        <v>1183</v>
      </c>
      <c r="J41" s="42">
        <v>1183</v>
      </c>
      <c r="K41" s="42">
        <v>1183</v>
      </c>
      <c r="L41" s="41">
        <v>839.3</v>
      </c>
      <c r="M41" s="352"/>
    </row>
    <row r="42" spans="1:13" ht="18.75">
      <c r="A42" s="183" t="s">
        <v>16</v>
      </c>
      <c r="B42" s="182"/>
      <c r="C42" s="186">
        <f>SUM(C41+C40)</f>
        <v>8409</v>
      </c>
      <c r="D42" s="186">
        <f t="shared" ref="D42:L42" si="5">SUM(D40+D41)</f>
        <v>8409</v>
      </c>
      <c r="E42" s="186">
        <f t="shared" si="5"/>
        <v>974</v>
      </c>
      <c r="F42" s="186">
        <f t="shared" si="5"/>
        <v>974</v>
      </c>
      <c r="G42" s="186">
        <f t="shared" si="5"/>
        <v>3338.8</v>
      </c>
      <c r="H42" s="186">
        <f t="shared" si="5"/>
        <v>3338.8</v>
      </c>
      <c r="I42" s="186">
        <f t="shared" si="5"/>
        <v>2155.3000000000002</v>
      </c>
      <c r="J42" s="186">
        <f t="shared" si="5"/>
        <v>2155.3000000000002</v>
      </c>
      <c r="K42" s="186">
        <f t="shared" si="5"/>
        <v>1940.9</v>
      </c>
      <c r="L42" s="186">
        <f t="shared" si="5"/>
        <v>1581.4</v>
      </c>
      <c r="M42" s="188"/>
    </row>
    <row r="43" spans="1:13" ht="16.5" thickBot="1">
      <c r="A43" s="184"/>
      <c r="B43" s="155" t="s">
        <v>195</v>
      </c>
      <c r="C43" s="186"/>
      <c r="D43" s="186"/>
      <c r="E43" s="186"/>
      <c r="F43" s="186"/>
      <c r="G43" s="186"/>
      <c r="H43" s="186"/>
      <c r="I43" s="186"/>
      <c r="J43" s="187"/>
      <c r="K43" s="187"/>
      <c r="L43" s="186"/>
      <c r="M43" s="188"/>
    </row>
    <row r="44" spans="1:13" ht="16.5" thickBot="1">
      <c r="A44" s="185"/>
      <c r="B44" s="155" t="s">
        <v>196</v>
      </c>
      <c r="C44" s="186">
        <f t="shared" ref="C44:L44" si="6">SUM(C40)</f>
        <v>3677</v>
      </c>
      <c r="D44" s="186">
        <f t="shared" si="6"/>
        <v>3677</v>
      </c>
      <c r="E44" s="186">
        <f t="shared" si="6"/>
        <v>974</v>
      </c>
      <c r="F44" s="186">
        <f t="shared" si="6"/>
        <v>974</v>
      </c>
      <c r="G44" s="186">
        <f t="shared" si="6"/>
        <v>972.8</v>
      </c>
      <c r="H44" s="186">
        <f t="shared" si="6"/>
        <v>972.8</v>
      </c>
      <c r="I44" s="186">
        <f t="shared" si="6"/>
        <v>972.3</v>
      </c>
      <c r="J44" s="186">
        <f t="shared" si="6"/>
        <v>972.3</v>
      </c>
      <c r="K44" s="186">
        <f t="shared" si="6"/>
        <v>757.9</v>
      </c>
      <c r="L44" s="186">
        <f t="shared" si="6"/>
        <v>742.1</v>
      </c>
      <c r="M44" s="26"/>
    </row>
    <row r="45" spans="1:13" s="1" customFormat="1" ht="32.25" customHeight="1" thickBot="1">
      <c r="A45" s="25"/>
      <c r="B45" s="177" t="s">
        <v>197</v>
      </c>
      <c r="C45" s="186">
        <f t="shared" ref="C45:H45" si="7">SUM(C41)</f>
        <v>4732</v>
      </c>
      <c r="D45" s="186">
        <f t="shared" si="7"/>
        <v>4732</v>
      </c>
      <c r="E45" s="186">
        <f t="shared" si="7"/>
        <v>0</v>
      </c>
      <c r="F45" s="186">
        <f t="shared" si="7"/>
        <v>0</v>
      </c>
      <c r="G45" s="186">
        <f t="shared" si="7"/>
        <v>2366</v>
      </c>
      <c r="H45" s="186">
        <f t="shared" si="7"/>
        <v>2366</v>
      </c>
      <c r="I45" s="186">
        <v>0</v>
      </c>
      <c r="J45" s="186">
        <f>SUM(J41)</f>
        <v>1183</v>
      </c>
      <c r="K45" s="186">
        <v>0</v>
      </c>
      <c r="L45" s="186">
        <f>SUM(L41)</f>
        <v>839.3</v>
      </c>
      <c r="M45" s="26"/>
    </row>
    <row r="46" spans="1:13" ht="33" customHeight="1">
      <c r="A46" s="487" t="s">
        <v>22</v>
      </c>
      <c r="B46" s="34" t="s">
        <v>231</v>
      </c>
      <c r="C46" s="41">
        <v>63408.5</v>
      </c>
      <c r="D46" s="41">
        <v>63408.5</v>
      </c>
      <c r="E46" s="41">
        <v>14787.7</v>
      </c>
      <c r="F46" s="41">
        <v>14787.7</v>
      </c>
      <c r="G46" s="41">
        <v>16198.4</v>
      </c>
      <c r="H46" s="41">
        <v>16198.4</v>
      </c>
      <c r="I46" s="41">
        <v>16905.400000000001</v>
      </c>
      <c r="J46" s="42">
        <v>16905.400000000001</v>
      </c>
      <c r="K46" s="42">
        <v>15517</v>
      </c>
      <c r="L46" s="41">
        <v>15488.2</v>
      </c>
      <c r="M46" s="4"/>
    </row>
    <row r="47" spans="1:13" ht="47.25" customHeight="1">
      <c r="A47" s="489"/>
      <c r="B47" s="34" t="s">
        <v>232</v>
      </c>
      <c r="C47" s="41">
        <f>2185.4+400</f>
        <v>2585.4</v>
      </c>
      <c r="D47" s="41">
        <f>E47+G47+I47+K47</f>
        <v>2585.3999999999996</v>
      </c>
      <c r="E47" s="41">
        <v>606.79999999999995</v>
      </c>
      <c r="F47" s="41">
        <v>606.79999999999995</v>
      </c>
      <c r="G47" s="41">
        <v>504</v>
      </c>
      <c r="H47" s="41">
        <v>504</v>
      </c>
      <c r="I47" s="41">
        <v>505.9</v>
      </c>
      <c r="J47" s="42">
        <v>505.9</v>
      </c>
      <c r="K47" s="42">
        <v>968.7</v>
      </c>
      <c r="L47" s="41">
        <v>968.7</v>
      </c>
      <c r="M47" s="4"/>
    </row>
    <row r="48" spans="1:13" ht="51" customHeight="1">
      <c r="A48" s="489"/>
      <c r="B48" s="34" t="s">
        <v>233</v>
      </c>
      <c r="C48" s="364">
        <v>11364.2</v>
      </c>
      <c r="D48" s="364">
        <v>11364.2</v>
      </c>
      <c r="E48" s="364"/>
      <c r="F48" s="364"/>
      <c r="G48" s="364">
        <v>6110</v>
      </c>
      <c r="H48" s="364">
        <v>6110</v>
      </c>
      <c r="I48" s="364">
        <v>3055</v>
      </c>
      <c r="J48" s="365">
        <v>3055</v>
      </c>
      <c r="K48" s="365">
        <v>2199.1999999999998</v>
      </c>
      <c r="L48" s="364">
        <v>2199.1</v>
      </c>
      <c r="M48" s="4"/>
    </row>
    <row r="49" spans="1:13" ht="37.5" customHeight="1">
      <c r="A49" s="489"/>
      <c r="B49" s="34" t="s">
        <v>234</v>
      </c>
      <c r="C49" s="364">
        <v>0</v>
      </c>
      <c r="D49" s="364">
        <f>E49+G49+I49+K49</f>
        <v>0</v>
      </c>
      <c r="E49" s="364"/>
      <c r="F49" s="364"/>
      <c r="G49" s="364"/>
      <c r="H49" s="364"/>
      <c r="I49" s="364"/>
      <c r="J49" s="365"/>
      <c r="K49" s="365"/>
      <c r="L49" s="364"/>
      <c r="M49" s="4"/>
    </row>
    <row r="50" spans="1:13" ht="39" customHeight="1">
      <c r="A50" s="489"/>
      <c r="B50" s="36" t="s">
        <v>53</v>
      </c>
      <c r="C50" s="41">
        <f>C51+C52</f>
        <v>9205.6</v>
      </c>
      <c r="D50" s="41">
        <f>D51+D52</f>
        <v>9205.5999999999985</v>
      </c>
      <c r="E50" s="41">
        <f t="shared" ref="E50:K50" si="8">E51+E52</f>
        <v>2318</v>
      </c>
      <c r="F50" s="41">
        <f t="shared" si="8"/>
        <v>2090.3000000000002</v>
      </c>
      <c r="G50" s="41">
        <f t="shared" si="8"/>
        <v>2299.8999999999996</v>
      </c>
      <c r="H50" s="41">
        <f t="shared" si="8"/>
        <v>2276.4</v>
      </c>
      <c r="I50" s="41">
        <f t="shared" si="8"/>
        <v>2349.8000000000002</v>
      </c>
      <c r="J50" s="41">
        <v>2143.4</v>
      </c>
      <c r="K50" s="41">
        <f t="shared" si="8"/>
        <v>2237.9</v>
      </c>
      <c r="L50" s="41">
        <v>2668.4</v>
      </c>
      <c r="M50" s="4"/>
    </row>
    <row r="51" spans="1:13" ht="32.25" customHeight="1">
      <c r="A51" s="489"/>
      <c r="B51" s="34" t="s">
        <v>235</v>
      </c>
      <c r="C51" s="41">
        <v>2549.4</v>
      </c>
      <c r="D51" s="41">
        <f>E51+G51+I51+K51</f>
        <v>2549.3999999999996</v>
      </c>
      <c r="E51" s="41">
        <v>629.5</v>
      </c>
      <c r="F51" s="41">
        <f>629.5-2.2</f>
        <v>627.29999999999995</v>
      </c>
      <c r="G51" s="41">
        <v>654.29999999999995</v>
      </c>
      <c r="H51" s="41">
        <f>654.3+2.2</f>
        <v>656.5</v>
      </c>
      <c r="I51" s="41">
        <v>641.4</v>
      </c>
      <c r="J51" s="42">
        <v>641.4</v>
      </c>
      <c r="K51" s="42">
        <v>624.20000000000005</v>
      </c>
      <c r="L51" s="41">
        <v>619.5</v>
      </c>
      <c r="M51" s="4"/>
    </row>
    <row r="52" spans="1:13" ht="56.25" customHeight="1" thickBot="1">
      <c r="A52" s="489"/>
      <c r="B52" s="34" t="s">
        <v>236</v>
      </c>
      <c r="C52" s="41">
        <v>6656.2</v>
      </c>
      <c r="D52" s="41">
        <f>E52+G52+I52+K52</f>
        <v>6656.2</v>
      </c>
      <c r="E52" s="41">
        <v>1688.5</v>
      </c>
      <c r="F52" s="41">
        <v>1463</v>
      </c>
      <c r="G52" s="41">
        <v>1645.6</v>
      </c>
      <c r="H52" s="41">
        <v>1619.9</v>
      </c>
      <c r="I52" s="41">
        <v>1708.4</v>
      </c>
      <c r="J52" s="42">
        <v>1502</v>
      </c>
      <c r="K52" s="42">
        <v>1613.7</v>
      </c>
      <c r="L52" s="41">
        <v>2048.9</v>
      </c>
      <c r="M52" s="4"/>
    </row>
    <row r="53" spans="1:13" ht="30.75" customHeight="1">
      <c r="A53" s="25" t="s">
        <v>16</v>
      </c>
      <c r="B53" s="182"/>
      <c r="C53" s="35">
        <f>SUM(C46+C47+C48+C49+C50)</f>
        <v>86563.7</v>
      </c>
      <c r="D53" s="35">
        <f>SUM(D46+D47+D48+D49+D50)</f>
        <v>86563.699999999983</v>
      </c>
      <c r="E53" s="35">
        <f>SUM(E46+E47+E48+E49+E50)</f>
        <v>17712.5</v>
      </c>
      <c r="F53" s="35">
        <f>SUM(F46+F47+F48+F49+F50)</f>
        <v>17484.8</v>
      </c>
      <c r="G53" s="35">
        <f>SUM(G46+G47+G48+G49+G50)</f>
        <v>25112.300000000003</v>
      </c>
      <c r="H53" s="35">
        <f>SUM(H50+H49+H48+H47+H46)</f>
        <v>25088.799999999999</v>
      </c>
      <c r="I53" s="35">
        <f>SUM(I50+I49+I48+I47+I46)</f>
        <v>22816.100000000002</v>
      </c>
      <c r="J53" s="35">
        <f>SUM(J46+J47+J48+J49+J50)</f>
        <v>22609.700000000004</v>
      </c>
      <c r="K53" s="35">
        <f>SUM(K46+K47+K48+K49+K50)</f>
        <v>20922.800000000003</v>
      </c>
      <c r="L53" s="35">
        <f>SUM(L50+L49+L48+L47+L46)</f>
        <v>21324.400000000001</v>
      </c>
      <c r="M53" s="37"/>
    </row>
    <row r="54" spans="1:13" ht="22.5" customHeight="1">
      <c r="A54" s="183"/>
      <c r="B54" s="155" t="s">
        <v>195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7"/>
    </row>
    <row r="55" spans="1:13" ht="32.25" customHeight="1">
      <c r="A55" s="183"/>
      <c r="B55" s="155" t="s">
        <v>196</v>
      </c>
      <c r="C55" s="35">
        <f t="shared" ref="C55:L55" si="9">SUM(C46+C47+C50)</f>
        <v>75199.5</v>
      </c>
      <c r="D55" s="35">
        <f t="shared" si="9"/>
        <v>75199.5</v>
      </c>
      <c r="E55" s="35">
        <f t="shared" si="9"/>
        <v>17712.5</v>
      </c>
      <c r="F55" s="35">
        <f t="shared" si="9"/>
        <v>17484.8</v>
      </c>
      <c r="G55" s="35">
        <f t="shared" si="9"/>
        <v>19002.300000000003</v>
      </c>
      <c r="H55" s="35">
        <f t="shared" si="9"/>
        <v>18978.800000000003</v>
      </c>
      <c r="I55" s="35">
        <f t="shared" si="9"/>
        <v>19761.100000000002</v>
      </c>
      <c r="J55" s="35">
        <f t="shared" si="9"/>
        <v>19554.700000000004</v>
      </c>
      <c r="K55" s="35">
        <f t="shared" si="9"/>
        <v>18723.600000000002</v>
      </c>
      <c r="L55" s="35">
        <f t="shared" si="9"/>
        <v>19125.300000000003</v>
      </c>
      <c r="M55" s="37"/>
    </row>
    <row r="56" spans="1:13" s="1" customFormat="1" ht="32.25" customHeight="1" thickBot="1">
      <c r="A56" s="28"/>
      <c r="B56" s="177" t="s">
        <v>197</v>
      </c>
      <c r="C56" s="35">
        <f t="shared" ref="C56:L56" si="10">SUM(C49+C48)</f>
        <v>11364.2</v>
      </c>
      <c r="D56" s="35">
        <f t="shared" si="10"/>
        <v>11364.2</v>
      </c>
      <c r="E56" s="35">
        <f t="shared" si="10"/>
        <v>0</v>
      </c>
      <c r="F56" s="35">
        <f t="shared" si="10"/>
        <v>0</v>
      </c>
      <c r="G56" s="35">
        <f t="shared" si="10"/>
        <v>6110</v>
      </c>
      <c r="H56" s="35">
        <f t="shared" si="10"/>
        <v>6110</v>
      </c>
      <c r="I56" s="35">
        <f t="shared" si="10"/>
        <v>3055</v>
      </c>
      <c r="J56" s="35">
        <f t="shared" si="10"/>
        <v>3055</v>
      </c>
      <c r="K56" s="35">
        <f t="shared" si="10"/>
        <v>2199.1999999999998</v>
      </c>
      <c r="L56" s="35">
        <f t="shared" si="10"/>
        <v>2199.1</v>
      </c>
      <c r="M56" s="37"/>
    </row>
    <row r="57" spans="1:13" s="1" customFormat="1" ht="102" customHeight="1">
      <c r="A57" s="190" t="s">
        <v>54</v>
      </c>
      <c r="B57" s="147" t="s">
        <v>55</v>
      </c>
      <c r="C57" s="41">
        <v>1319.2</v>
      </c>
      <c r="D57" s="41">
        <f>E57+G57+I57+K57</f>
        <v>1319.1999999999998</v>
      </c>
      <c r="E57" s="41">
        <v>318.7</v>
      </c>
      <c r="F57" s="41">
        <v>292.10000000000002</v>
      </c>
      <c r="G57" s="41">
        <v>381.4</v>
      </c>
      <c r="H57" s="41">
        <v>389.5</v>
      </c>
      <c r="I57" s="41">
        <v>297.3</v>
      </c>
      <c r="J57" s="42">
        <v>304.7</v>
      </c>
      <c r="K57" s="42">
        <v>321.8</v>
      </c>
      <c r="L57" s="41">
        <v>320</v>
      </c>
      <c r="M57" s="39"/>
    </row>
    <row r="58" spans="1:13" s="1" customFormat="1" ht="32.25" customHeight="1">
      <c r="A58" s="191" t="s">
        <v>16</v>
      </c>
      <c r="B58" s="182"/>
      <c r="C58" s="186">
        <f t="shared" ref="C58:L58" si="11">SUM(C57)</f>
        <v>1319.2</v>
      </c>
      <c r="D58" s="186">
        <f t="shared" si="11"/>
        <v>1319.1999999999998</v>
      </c>
      <c r="E58" s="186">
        <f t="shared" si="11"/>
        <v>318.7</v>
      </c>
      <c r="F58" s="186">
        <f t="shared" si="11"/>
        <v>292.10000000000002</v>
      </c>
      <c r="G58" s="186">
        <f t="shared" si="11"/>
        <v>381.4</v>
      </c>
      <c r="H58" s="186">
        <f t="shared" si="11"/>
        <v>389.5</v>
      </c>
      <c r="I58" s="186">
        <f t="shared" si="11"/>
        <v>297.3</v>
      </c>
      <c r="J58" s="186">
        <f t="shared" si="11"/>
        <v>304.7</v>
      </c>
      <c r="K58" s="186">
        <f t="shared" si="11"/>
        <v>321.8</v>
      </c>
      <c r="L58" s="186">
        <f t="shared" si="11"/>
        <v>320</v>
      </c>
      <c r="M58" s="37"/>
    </row>
    <row r="59" spans="1:13" s="1" customFormat="1" ht="24.75" customHeight="1">
      <c r="A59" s="192"/>
      <c r="B59" s="155" t="s">
        <v>195</v>
      </c>
      <c r="C59" s="186"/>
      <c r="D59" s="186"/>
      <c r="E59" s="186"/>
      <c r="F59" s="186"/>
      <c r="G59" s="186"/>
      <c r="H59" s="186"/>
      <c r="I59" s="186"/>
      <c r="J59" s="187"/>
      <c r="K59" s="187"/>
      <c r="L59" s="186"/>
      <c r="M59" s="37"/>
    </row>
    <row r="60" spans="1:13" s="1" customFormat="1" ht="27.75" customHeight="1">
      <c r="A60" s="192"/>
      <c r="B60" s="155" t="s">
        <v>196</v>
      </c>
      <c r="C60" s="186">
        <f t="shared" ref="C60:L60" si="12">SUM(C58)</f>
        <v>1319.2</v>
      </c>
      <c r="D60" s="186">
        <f t="shared" si="12"/>
        <v>1319.1999999999998</v>
      </c>
      <c r="E60" s="186">
        <f t="shared" si="12"/>
        <v>318.7</v>
      </c>
      <c r="F60" s="186">
        <f t="shared" si="12"/>
        <v>292.10000000000002</v>
      </c>
      <c r="G60" s="186">
        <f t="shared" si="12"/>
        <v>381.4</v>
      </c>
      <c r="H60" s="186">
        <f t="shared" si="12"/>
        <v>389.5</v>
      </c>
      <c r="I60" s="186">
        <f t="shared" si="12"/>
        <v>297.3</v>
      </c>
      <c r="J60" s="186">
        <f t="shared" si="12"/>
        <v>304.7</v>
      </c>
      <c r="K60" s="186">
        <f t="shared" si="12"/>
        <v>321.8</v>
      </c>
      <c r="L60" s="186">
        <f t="shared" si="12"/>
        <v>320</v>
      </c>
      <c r="M60" s="37"/>
    </row>
    <row r="61" spans="1:13" s="1" customFormat="1" ht="39" customHeight="1" thickBot="1">
      <c r="A61" s="193"/>
      <c r="B61" s="177" t="s">
        <v>197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/>
      <c r="I61" s="38">
        <v>0</v>
      </c>
      <c r="J61" s="38">
        <v>0</v>
      </c>
      <c r="K61" s="38">
        <v>0</v>
      </c>
      <c r="L61" s="40">
        <f>L57</f>
        <v>320</v>
      </c>
      <c r="M61" s="37"/>
    </row>
    <row r="62" spans="1:13" s="1" customFormat="1" ht="29.25" customHeight="1" thickBot="1">
      <c r="A62" s="194" t="s">
        <v>2</v>
      </c>
      <c r="B62" s="195"/>
      <c r="C62" s="196">
        <f t="shared" ref="C62:L62" si="13">SUM(C58+C53+C42+C36)</f>
        <v>103975.9</v>
      </c>
      <c r="D62" s="196">
        <f t="shared" si="13"/>
        <v>103975.89999999998</v>
      </c>
      <c r="E62" s="196">
        <f t="shared" si="13"/>
        <v>20135.2</v>
      </c>
      <c r="F62" s="196">
        <f t="shared" si="13"/>
        <v>18975.899999999998</v>
      </c>
      <c r="G62" s="196">
        <f t="shared" si="13"/>
        <v>32042.500000000004</v>
      </c>
      <c r="H62" s="196">
        <f t="shared" si="13"/>
        <v>31750.1</v>
      </c>
      <c r="I62" s="196">
        <f t="shared" si="13"/>
        <v>26792.7</v>
      </c>
      <c r="J62" s="196">
        <f t="shared" si="13"/>
        <v>26861.700000000004</v>
      </c>
      <c r="K62" s="196">
        <f t="shared" si="13"/>
        <v>25005.500000000004</v>
      </c>
      <c r="L62" s="196">
        <f t="shared" si="13"/>
        <v>25958.9</v>
      </c>
      <c r="M62" s="167"/>
    </row>
    <row r="63" spans="1:13" s="1" customFormat="1" ht="29.25" customHeight="1" thickBot="1">
      <c r="A63" s="194"/>
      <c r="B63" s="197" t="s">
        <v>195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67"/>
    </row>
    <row r="64" spans="1:13" s="1" customFormat="1" ht="29.25" customHeight="1" thickBot="1">
      <c r="A64" s="194"/>
      <c r="B64" s="197" t="s">
        <v>196</v>
      </c>
      <c r="C64" s="196">
        <f t="shared" ref="C64:L64" si="14">SUM(C60+C55+C44+C38)</f>
        <v>87879.7</v>
      </c>
      <c r="D64" s="196">
        <f t="shared" si="14"/>
        <v>87879.7</v>
      </c>
      <c r="E64" s="196">
        <f t="shared" si="14"/>
        <v>20135.2</v>
      </c>
      <c r="F64" s="196">
        <f t="shared" si="14"/>
        <v>18975.899999999998</v>
      </c>
      <c r="G64" s="196">
        <f t="shared" si="14"/>
        <v>23566.500000000004</v>
      </c>
      <c r="H64" s="196">
        <f t="shared" si="14"/>
        <v>20954.800000000003</v>
      </c>
      <c r="I64" s="196">
        <f t="shared" si="14"/>
        <v>22554.7</v>
      </c>
      <c r="J64" s="196">
        <f t="shared" si="14"/>
        <v>22573.700000000004</v>
      </c>
      <c r="K64" s="196">
        <f t="shared" si="14"/>
        <v>21623.300000000003</v>
      </c>
      <c r="L64" s="196">
        <f t="shared" si="14"/>
        <v>22920.5</v>
      </c>
      <c r="M64" s="167"/>
    </row>
    <row r="65" spans="1:13" s="1" customFormat="1" ht="37.5" customHeight="1" thickBot="1">
      <c r="A65" s="194"/>
      <c r="B65" s="198" t="s">
        <v>197</v>
      </c>
      <c r="C65" s="196">
        <f t="shared" ref="C65:K65" si="15">SUM(C45)</f>
        <v>4732</v>
      </c>
      <c r="D65" s="196">
        <f t="shared" si="15"/>
        <v>4732</v>
      </c>
      <c r="E65" s="196">
        <f t="shared" si="15"/>
        <v>0</v>
      </c>
      <c r="F65" s="196">
        <f t="shared" si="15"/>
        <v>0</v>
      </c>
      <c r="G65" s="196">
        <f t="shared" si="15"/>
        <v>2366</v>
      </c>
      <c r="H65" s="196">
        <f t="shared" si="15"/>
        <v>2366</v>
      </c>
      <c r="I65" s="196">
        <f t="shared" si="15"/>
        <v>0</v>
      </c>
      <c r="J65" s="196">
        <f t="shared" si="15"/>
        <v>1183</v>
      </c>
      <c r="K65" s="196">
        <f t="shared" si="15"/>
        <v>0</v>
      </c>
      <c r="L65" s="196">
        <v>0</v>
      </c>
      <c r="M65" s="167"/>
    </row>
    <row r="66" spans="1:13" ht="18">
      <c r="A66" s="490" t="s">
        <v>23</v>
      </c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"/>
    </row>
    <row r="67" spans="1:13" ht="63">
      <c r="A67" s="519" t="s">
        <v>24</v>
      </c>
      <c r="B67" s="92" t="s">
        <v>170</v>
      </c>
      <c r="C67" s="127">
        <v>1150</v>
      </c>
      <c r="D67" s="127">
        <v>1150</v>
      </c>
      <c r="E67" s="129">
        <v>197.1</v>
      </c>
      <c r="F67" s="129">
        <v>183.4</v>
      </c>
      <c r="G67" s="127">
        <v>100</v>
      </c>
      <c r="H67" s="127">
        <v>100</v>
      </c>
      <c r="I67" s="129">
        <v>145.5</v>
      </c>
      <c r="J67" s="95">
        <v>649</v>
      </c>
      <c r="K67" s="129">
        <v>707.4</v>
      </c>
      <c r="L67" s="95">
        <v>217.6</v>
      </c>
      <c r="M67" s="4"/>
    </row>
    <row r="68" spans="1:13" ht="110.25">
      <c r="A68" s="520"/>
      <c r="B68" s="114" t="s">
        <v>171</v>
      </c>
      <c r="C68" s="127">
        <v>593.5</v>
      </c>
      <c r="D68" s="127">
        <v>593.5</v>
      </c>
      <c r="E68" s="129">
        <v>185</v>
      </c>
      <c r="F68" s="129">
        <v>153</v>
      </c>
      <c r="G68" s="127">
        <v>85</v>
      </c>
      <c r="H68" s="127">
        <v>85</v>
      </c>
      <c r="I68" s="129">
        <v>103.5</v>
      </c>
      <c r="J68" s="95">
        <v>214.5</v>
      </c>
      <c r="K68" s="129">
        <v>220</v>
      </c>
      <c r="L68" s="95">
        <v>140.5</v>
      </c>
      <c r="M68" s="4"/>
    </row>
    <row r="69" spans="1:13" ht="63">
      <c r="A69" s="520"/>
      <c r="B69" s="92" t="s">
        <v>172</v>
      </c>
      <c r="C69" s="127">
        <v>28</v>
      </c>
      <c r="D69" s="127">
        <v>28</v>
      </c>
      <c r="E69" s="129">
        <v>8</v>
      </c>
      <c r="F69" s="129">
        <v>7.2</v>
      </c>
      <c r="G69" s="127">
        <v>8</v>
      </c>
      <c r="H69" s="127">
        <v>8</v>
      </c>
      <c r="I69" s="129">
        <v>7</v>
      </c>
      <c r="J69" s="95">
        <v>6.4</v>
      </c>
      <c r="K69" s="95">
        <v>5</v>
      </c>
      <c r="L69" s="95">
        <v>6.3</v>
      </c>
      <c r="M69" s="4"/>
    </row>
    <row r="70" spans="1:13" ht="63">
      <c r="A70" s="520"/>
      <c r="B70" s="92" t="s">
        <v>173</v>
      </c>
      <c r="C70" s="127">
        <v>135</v>
      </c>
      <c r="D70" s="127">
        <v>135</v>
      </c>
      <c r="E70" s="129">
        <v>135</v>
      </c>
      <c r="F70" s="129">
        <v>135</v>
      </c>
      <c r="G70" s="127">
        <v>0</v>
      </c>
      <c r="H70" s="127"/>
      <c r="I70" s="129"/>
      <c r="J70" s="95"/>
      <c r="K70" s="95"/>
      <c r="L70" s="95"/>
      <c r="M70" s="4"/>
    </row>
    <row r="71" spans="1:13" ht="110.25">
      <c r="A71" s="520"/>
      <c r="B71" s="114" t="s">
        <v>174</v>
      </c>
      <c r="C71" s="127">
        <v>30</v>
      </c>
      <c r="D71" s="127">
        <v>30</v>
      </c>
      <c r="E71" s="129">
        <v>2.9</v>
      </c>
      <c r="F71" s="129">
        <v>2.9</v>
      </c>
      <c r="G71" s="127">
        <v>10</v>
      </c>
      <c r="H71" s="127">
        <v>10</v>
      </c>
      <c r="I71" s="129">
        <v>10</v>
      </c>
      <c r="J71" s="95">
        <v>7.9</v>
      </c>
      <c r="K71" s="128">
        <v>7.1</v>
      </c>
      <c r="L71" s="95">
        <v>9.1999999999999993</v>
      </c>
      <c r="M71" s="4"/>
    </row>
    <row r="72" spans="1:13" ht="78.75">
      <c r="A72" s="521"/>
      <c r="B72" s="92" t="s">
        <v>175</v>
      </c>
      <c r="C72" s="127">
        <v>1540.4</v>
      </c>
      <c r="D72" s="127">
        <v>1540.4</v>
      </c>
      <c r="E72" s="129">
        <v>405</v>
      </c>
      <c r="F72" s="128">
        <v>383.4</v>
      </c>
      <c r="G72" s="127">
        <v>405</v>
      </c>
      <c r="H72" s="127">
        <v>759</v>
      </c>
      <c r="I72" s="129">
        <v>405</v>
      </c>
      <c r="J72" s="95">
        <v>22.9</v>
      </c>
      <c r="K72" s="128">
        <v>325.39999999999998</v>
      </c>
      <c r="L72" s="95">
        <v>375</v>
      </c>
      <c r="M72" s="4"/>
    </row>
    <row r="73" spans="1:13" ht="93" customHeight="1">
      <c r="A73" s="520"/>
      <c r="B73" s="114" t="s">
        <v>176</v>
      </c>
      <c r="C73" s="127">
        <v>396.5</v>
      </c>
      <c r="D73" s="127">
        <v>396.5</v>
      </c>
      <c r="E73" s="128"/>
      <c r="F73" s="128"/>
      <c r="G73" s="127">
        <v>396.5</v>
      </c>
      <c r="H73" s="127">
        <v>396.5</v>
      </c>
      <c r="I73" s="129"/>
      <c r="J73" s="95"/>
      <c r="K73" s="95"/>
      <c r="L73" s="95"/>
      <c r="M73" s="4"/>
    </row>
    <row r="74" spans="1:13" ht="63">
      <c r="A74" s="520"/>
      <c r="B74" s="92" t="s">
        <v>177</v>
      </c>
      <c r="C74" s="127">
        <v>1404</v>
      </c>
      <c r="D74" s="127">
        <v>1404</v>
      </c>
      <c r="E74" s="129"/>
      <c r="F74" s="128"/>
      <c r="G74" s="127">
        <v>700</v>
      </c>
      <c r="H74" s="127">
        <v>700</v>
      </c>
      <c r="I74" s="129">
        <v>704</v>
      </c>
      <c r="J74" s="95"/>
      <c r="K74" s="128"/>
      <c r="L74" s="95">
        <v>704</v>
      </c>
      <c r="M74" s="4"/>
    </row>
    <row r="75" spans="1:13" ht="18.75">
      <c r="A75" s="311" t="s">
        <v>16</v>
      </c>
      <c r="B75" s="182"/>
      <c r="C75" s="305">
        <f t="shared" ref="C75:L75" si="16">SUM(C74+C73+C72+C71+C70+C69+C68+C67)</f>
        <v>5277.4</v>
      </c>
      <c r="D75" s="305">
        <f t="shared" si="16"/>
        <v>5277.4</v>
      </c>
      <c r="E75" s="305">
        <f t="shared" si="16"/>
        <v>933</v>
      </c>
      <c r="F75" s="305">
        <f t="shared" si="16"/>
        <v>864.9</v>
      </c>
      <c r="G75" s="305">
        <f t="shared" si="16"/>
        <v>1704.5</v>
      </c>
      <c r="H75" s="305">
        <f t="shared" si="16"/>
        <v>2058.5</v>
      </c>
      <c r="I75" s="305">
        <f t="shared" si="16"/>
        <v>1375</v>
      </c>
      <c r="J75" s="305">
        <f t="shared" si="16"/>
        <v>900.7</v>
      </c>
      <c r="K75" s="305">
        <f t="shared" si="16"/>
        <v>1264.9000000000001</v>
      </c>
      <c r="L75" s="305">
        <f t="shared" si="16"/>
        <v>1452.6</v>
      </c>
      <c r="M75" s="59"/>
    </row>
    <row r="76" spans="1:13" ht="15.75">
      <c r="A76" s="240"/>
      <c r="B76" s="155" t="s">
        <v>195</v>
      </c>
      <c r="C76" s="305"/>
      <c r="D76" s="305"/>
      <c r="E76" s="312"/>
      <c r="F76" s="306"/>
      <c r="G76" s="305"/>
      <c r="H76" s="305"/>
      <c r="I76" s="312"/>
      <c r="J76" s="302"/>
      <c r="K76" s="306"/>
      <c r="L76" s="302"/>
      <c r="M76" s="59"/>
    </row>
    <row r="77" spans="1:13" ht="15.75">
      <c r="A77" s="240"/>
      <c r="B77" s="155" t="s">
        <v>196</v>
      </c>
      <c r="C77" s="305">
        <f t="shared" ref="C77:L77" si="17">SUM(C74+C73+C72+C71+C70+C69+C68+C67)</f>
        <v>5277.4</v>
      </c>
      <c r="D77" s="305">
        <f t="shared" si="17"/>
        <v>5277.4</v>
      </c>
      <c r="E77" s="305">
        <f t="shared" si="17"/>
        <v>933</v>
      </c>
      <c r="F77" s="305">
        <f t="shared" si="17"/>
        <v>864.9</v>
      </c>
      <c r="G77" s="305">
        <f t="shared" si="17"/>
        <v>1704.5</v>
      </c>
      <c r="H77" s="305">
        <f t="shared" si="17"/>
        <v>2058.5</v>
      </c>
      <c r="I77" s="305">
        <f t="shared" si="17"/>
        <v>1375</v>
      </c>
      <c r="J77" s="305">
        <f t="shared" si="17"/>
        <v>900.7</v>
      </c>
      <c r="K77" s="305">
        <f t="shared" si="17"/>
        <v>1264.9000000000001</v>
      </c>
      <c r="L77" s="305">
        <f t="shared" si="17"/>
        <v>1452.6</v>
      </c>
      <c r="M77" s="59"/>
    </row>
    <row r="78" spans="1:13" s="1" customFormat="1" ht="32.25" customHeight="1" thickBot="1">
      <c r="A78" s="311"/>
      <c r="B78" s="177" t="s">
        <v>197</v>
      </c>
      <c r="C78" s="313"/>
      <c r="D78" s="313"/>
      <c r="E78" s="313"/>
      <c r="F78" s="313"/>
      <c r="G78" s="313"/>
      <c r="H78" s="313"/>
      <c r="I78" s="313"/>
      <c r="J78" s="313"/>
      <c r="K78" s="313"/>
      <c r="L78" s="313"/>
      <c r="M78" s="29"/>
    </row>
    <row r="79" spans="1:13" ht="47.25">
      <c r="A79" s="487" t="s">
        <v>25</v>
      </c>
      <c r="B79" s="43" t="s">
        <v>60</v>
      </c>
      <c r="C79" s="486">
        <v>235</v>
      </c>
      <c r="D79" s="486">
        <v>235</v>
      </c>
      <c r="E79" s="486"/>
      <c r="F79" s="486"/>
      <c r="G79" s="486">
        <v>235</v>
      </c>
      <c r="H79" s="486">
        <v>235</v>
      </c>
      <c r="I79" s="486"/>
      <c r="J79" s="486"/>
      <c r="K79" s="486"/>
      <c r="L79" s="486"/>
      <c r="M79" s="494"/>
    </row>
    <row r="80" spans="1:13" ht="15.75">
      <c r="A80" s="489"/>
      <c r="B80" s="43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94"/>
    </row>
    <row r="81" spans="1:13" ht="94.5">
      <c r="A81" s="489"/>
      <c r="B81" s="43" t="s">
        <v>61</v>
      </c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94"/>
    </row>
    <row r="82" spans="1:13" ht="15.75">
      <c r="A82" s="489"/>
      <c r="B82" s="43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94"/>
    </row>
    <row r="83" spans="1:13" ht="31.5">
      <c r="A83" s="489"/>
      <c r="B83" s="43" t="s">
        <v>62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94"/>
    </row>
    <row r="84" spans="1:13" ht="15.75">
      <c r="A84" s="489"/>
      <c r="B84" s="43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94"/>
    </row>
    <row r="85" spans="1:13" ht="18.75">
      <c r="A85" s="311" t="s">
        <v>16</v>
      </c>
      <c r="B85" s="182"/>
      <c r="C85" s="304">
        <f t="shared" ref="C85:L85" si="18">SUM(C79)</f>
        <v>235</v>
      </c>
      <c r="D85" s="304">
        <f t="shared" si="18"/>
        <v>235</v>
      </c>
      <c r="E85" s="304">
        <f t="shared" si="18"/>
        <v>0</v>
      </c>
      <c r="F85" s="304">
        <f t="shared" si="18"/>
        <v>0</v>
      </c>
      <c r="G85" s="304">
        <f t="shared" si="18"/>
        <v>235</v>
      </c>
      <c r="H85" s="304">
        <f t="shared" si="18"/>
        <v>235</v>
      </c>
      <c r="I85" s="304">
        <f t="shared" si="18"/>
        <v>0</v>
      </c>
      <c r="J85" s="304">
        <f t="shared" si="18"/>
        <v>0</v>
      </c>
      <c r="K85" s="304">
        <f t="shared" si="18"/>
        <v>0</v>
      </c>
      <c r="L85" s="304">
        <f t="shared" si="18"/>
        <v>0</v>
      </c>
      <c r="M85" s="314"/>
    </row>
    <row r="86" spans="1:13" ht="15.75">
      <c r="A86" s="498"/>
      <c r="B86" s="155" t="s">
        <v>195</v>
      </c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14"/>
    </row>
    <row r="87" spans="1:13" ht="15.75">
      <c r="A87" s="499"/>
      <c r="B87" s="155" t="s">
        <v>196</v>
      </c>
      <c r="C87" s="304">
        <f t="shared" ref="C87:L87" si="19">SUM(C79)</f>
        <v>235</v>
      </c>
      <c r="D87" s="304">
        <f t="shared" si="19"/>
        <v>235</v>
      </c>
      <c r="E87" s="304">
        <f t="shared" si="19"/>
        <v>0</v>
      </c>
      <c r="F87" s="304">
        <f t="shared" si="19"/>
        <v>0</v>
      </c>
      <c r="G87" s="304">
        <f t="shared" si="19"/>
        <v>235</v>
      </c>
      <c r="H87" s="304">
        <f t="shared" si="19"/>
        <v>235</v>
      </c>
      <c r="I87" s="304">
        <f t="shared" si="19"/>
        <v>0</v>
      </c>
      <c r="J87" s="304">
        <f t="shared" si="19"/>
        <v>0</v>
      </c>
      <c r="K87" s="304">
        <f t="shared" si="19"/>
        <v>0</v>
      </c>
      <c r="L87" s="304">
        <f t="shared" si="19"/>
        <v>0</v>
      </c>
      <c r="M87" s="314"/>
    </row>
    <row r="88" spans="1:13" s="1" customFormat="1" ht="32.25" customHeight="1">
      <c r="A88" s="499"/>
      <c r="B88" s="309" t="s">
        <v>197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31"/>
    </row>
    <row r="89" spans="1:13" s="1" customFormat="1" ht="32.25" customHeight="1">
      <c r="A89" s="165" t="s">
        <v>2</v>
      </c>
      <c r="B89" s="195"/>
      <c r="C89" s="172">
        <f t="shared" ref="C89:L89" si="20">SUM(C85+C75)</f>
        <v>5512.4</v>
      </c>
      <c r="D89" s="172">
        <f t="shared" si="20"/>
        <v>5512.4</v>
      </c>
      <c r="E89" s="172">
        <f t="shared" si="20"/>
        <v>933</v>
      </c>
      <c r="F89" s="172">
        <f t="shared" si="20"/>
        <v>864.9</v>
      </c>
      <c r="G89" s="172">
        <f t="shared" si="20"/>
        <v>1939.5</v>
      </c>
      <c r="H89" s="172">
        <f t="shared" si="20"/>
        <v>2293.5</v>
      </c>
      <c r="I89" s="172">
        <f t="shared" si="20"/>
        <v>1375</v>
      </c>
      <c r="J89" s="172">
        <f t="shared" si="20"/>
        <v>900.7</v>
      </c>
      <c r="K89" s="172">
        <f t="shared" si="20"/>
        <v>1264.9000000000001</v>
      </c>
      <c r="L89" s="172">
        <f t="shared" si="20"/>
        <v>1452.6</v>
      </c>
      <c r="M89" s="172"/>
    </row>
    <row r="90" spans="1:13" s="1" customFormat="1" ht="32.25" customHeight="1">
      <c r="A90" s="310"/>
      <c r="B90" s="197" t="s">
        <v>195</v>
      </c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</row>
    <row r="91" spans="1:13" s="1" customFormat="1" ht="32.25" customHeight="1">
      <c r="A91" s="310"/>
      <c r="B91" s="197" t="s">
        <v>196</v>
      </c>
      <c r="C91" s="172">
        <f t="shared" ref="C91:L91" si="21">SUM(C87+C77)</f>
        <v>5512.4</v>
      </c>
      <c r="D91" s="172">
        <f t="shared" si="21"/>
        <v>5512.4</v>
      </c>
      <c r="E91" s="172">
        <f t="shared" si="21"/>
        <v>933</v>
      </c>
      <c r="F91" s="172">
        <f t="shared" si="21"/>
        <v>864.9</v>
      </c>
      <c r="G91" s="172">
        <f t="shared" si="21"/>
        <v>1939.5</v>
      </c>
      <c r="H91" s="172">
        <f t="shared" si="21"/>
        <v>2293.5</v>
      </c>
      <c r="I91" s="172">
        <f t="shared" si="21"/>
        <v>1375</v>
      </c>
      <c r="J91" s="172">
        <f t="shared" si="21"/>
        <v>900.7</v>
      </c>
      <c r="K91" s="172">
        <f t="shared" si="21"/>
        <v>1264.9000000000001</v>
      </c>
      <c r="L91" s="172">
        <f t="shared" si="21"/>
        <v>1452.6</v>
      </c>
      <c r="M91" s="172"/>
    </row>
    <row r="92" spans="1:13" s="1" customFormat="1" ht="37.5" customHeight="1" thickBot="1">
      <c r="A92" s="165"/>
      <c r="B92" s="198" t="s">
        <v>197</v>
      </c>
      <c r="C92" s="166">
        <f t="shared" ref="C92:L92" si="22">SUM(C88+C78)</f>
        <v>0</v>
      </c>
      <c r="D92" s="166">
        <f t="shared" si="22"/>
        <v>0</v>
      </c>
      <c r="E92" s="166">
        <f t="shared" si="22"/>
        <v>0</v>
      </c>
      <c r="F92" s="166">
        <f t="shared" si="22"/>
        <v>0</v>
      </c>
      <c r="G92" s="166">
        <f t="shared" si="22"/>
        <v>0</v>
      </c>
      <c r="H92" s="166">
        <f t="shared" si="22"/>
        <v>0</v>
      </c>
      <c r="I92" s="166">
        <f t="shared" si="22"/>
        <v>0</v>
      </c>
      <c r="J92" s="166">
        <f t="shared" si="22"/>
        <v>0</v>
      </c>
      <c r="K92" s="166">
        <f t="shared" si="22"/>
        <v>0</v>
      </c>
      <c r="L92" s="166">
        <f t="shared" si="22"/>
        <v>0</v>
      </c>
      <c r="M92" s="167"/>
    </row>
    <row r="93" spans="1:13" ht="18">
      <c r="A93" s="490" t="s">
        <v>26</v>
      </c>
      <c r="B93" s="490"/>
      <c r="C93" s="490"/>
      <c r="D93" s="490"/>
      <c r="E93" s="490"/>
      <c r="F93" s="490"/>
      <c r="G93" s="490"/>
      <c r="H93" s="490"/>
      <c r="I93" s="490"/>
      <c r="J93" s="490"/>
      <c r="K93" s="490"/>
      <c r="L93" s="490"/>
      <c r="M93" s="4"/>
    </row>
    <row r="94" spans="1:13" ht="86.25" customHeight="1">
      <c r="A94" s="487" t="s">
        <v>27</v>
      </c>
      <c r="B94" s="233" t="s">
        <v>267</v>
      </c>
      <c r="C94" s="135">
        <v>3422.6</v>
      </c>
      <c r="D94" s="135">
        <v>3422.6</v>
      </c>
      <c r="E94" s="84"/>
      <c r="F94" s="84"/>
      <c r="G94" s="84"/>
      <c r="H94" s="84"/>
      <c r="I94" s="135">
        <v>3422.6</v>
      </c>
      <c r="J94" s="84"/>
      <c r="K94" s="84"/>
      <c r="L94" s="235"/>
      <c r="M94" s="4"/>
    </row>
    <row r="95" spans="1:13" ht="279.75" customHeight="1">
      <c r="A95" s="489"/>
      <c r="B95" s="234" t="s">
        <v>266</v>
      </c>
      <c r="C95" s="108">
        <v>342.9</v>
      </c>
      <c r="D95" s="108">
        <v>342.9</v>
      </c>
      <c r="E95" s="108"/>
      <c r="F95" s="108"/>
      <c r="G95" s="108"/>
      <c r="H95" s="108"/>
      <c r="I95" s="108"/>
      <c r="J95" s="108"/>
      <c r="K95" s="90">
        <v>342.9</v>
      </c>
      <c r="L95" s="90">
        <v>342.9</v>
      </c>
      <c r="M95" s="4"/>
    </row>
    <row r="96" spans="1:13" ht="24" customHeight="1">
      <c r="A96" s="489"/>
      <c r="B96" s="141" t="s">
        <v>185</v>
      </c>
      <c r="C96" s="108">
        <v>364.4</v>
      </c>
      <c r="D96" s="108">
        <v>364.4</v>
      </c>
      <c r="E96" s="108"/>
      <c r="F96" s="108"/>
      <c r="G96" s="108"/>
      <c r="H96" s="108"/>
      <c r="I96" s="108"/>
      <c r="J96" s="108"/>
      <c r="K96" s="108">
        <v>364.4</v>
      </c>
      <c r="L96" s="90">
        <v>364.2</v>
      </c>
      <c r="M96" s="4"/>
    </row>
    <row r="97" spans="1:13" ht="21.75" customHeight="1">
      <c r="A97" s="497"/>
      <c r="B97" s="140" t="s">
        <v>186</v>
      </c>
      <c r="C97" s="137">
        <v>364.4</v>
      </c>
      <c r="D97" s="137">
        <v>364.4</v>
      </c>
      <c r="E97" s="4"/>
      <c r="F97" s="4"/>
      <c r="G97" s="4"/>
      <c r="H97" s="4"/>
      <c r="I97" s="4"/>
      <c r="J97" s="4"/>
      <c r="K97" s="137">
        <v>364.4</v>
      </c>
      <c r="L97" s="90">
        <v>364.4</v>
      </c>
      <c r="M97" s="4"/>
    </row>
    <row r="98" spans="1:13" s="1" customFormat="1" ht="32.25" customHeight="1">
      <c r="A98" s="28" t="s">
        <v>16</v>
      </c>
      <c r="B98" s="182"/>
      <c r="C98" s="138">
        <f>SUM(C94+C95+C96+C97)</f>
        <v>4494.2999999999993</v>
      </c>
      <c r="D98" s="138">
        <f>SUM(D94+D95+D96+D97)</f>
        <v>4494.2999999999993</v>
      </c>
      <c r="E98" s="138">
        <f t="shared" ref="E98:J98" si="23">SUM(E94+E95)</f>
        <v>0</v>
      </c>
      <c r="F98" s="138">
        <f t="shared" si="23"/>
        <v>0</v>
      </c>
      <c r="G98" s="138">
        <f t="shared" si="23"/>
        <v>0</v>
      </c>
      <c r="H98" s="138">
        <f t="shared" si="23"/>
        <v>0</v>
      </c>
      <c r="I98" s="138">
        <f>SUM(I94+I95+I96+I97)</f>
        <v>3422.6</v>
      </c>
      <c r="J98" s="138">
        <f t="shared" si="23"/>
        <v>0</v>
      </c>
      <c r="K98" s="138">
        <f>SUM(K94+K95+K96+K97)</f>
        <v>1071.6999999999998</v>
      </c>
      <c r="L98" s="138">
        <f>SUM(L99+L100+L101)</f>
        <v>1071.5</v>
      </c>
      <c r="M98" s="29"/>
    </row>
    <row r="99" spans="1:13" s="1" customFormat="1" ht="32.25" customHeight="1">
      <c r="A99" s="202"/>
      <c r="B99" s="155" t="s">
        <v>195</v>
      </c>
      <c r="C99" s="138"/>
      <c r="D99" s="138"/>
      <c r="E99" s="29"/>
      <c r="F99" s="29"/>
      <c r="G99" s="29"/>
      <c r="H99" s="29"/>
      <c r="I99" s="29"/>
      <c r="J99" s="29"/>
      <c r="K99" s="138"/>
      <c r="L99" s="138"/>
      <c r="M99" s="29"/>
    </row>
    <row r="100" spans="1:13" s="1" customFormat="1" ht="32.25" customHeight="1">
      <c r="A100" s="130"/>
      <c r="B100" s="155" t="s">
        <v>196</v>
      </c>
      <c r="C100" s="138">
        <f t="shared" ref="C100:K100" si="24">SUM(C95+C94)</f>
        <v>3765.5</v>
      </c>
      <c r="D100" s="138">
        <f t="shared" si="24"/>
        <v>3765.5</v>
      </c>
      <c r="E100" s="138">
        <f t="shared" si="24"/>
        <v>0</v>
      </c>
      <c r="F100" s="138">
        <f t="shared" si="24"/>
        <v>0</v>
      </c>
      <c r="G100" s="138">
        <f t="shared" si="24"/>
        <v>0</v>
      </c>
      <c r="H100" s="138">
        <f t="shared" si="24"/>
        <v>0</v>
      </c>
      <c r="I100" s="138">
        <f t="shared" si="24"/>
        <v>3422.6</v>
      </c>
      <c r="J100" s="138">
        <f t="shared" si="24"/>
        <v>0</v>
      </c>
      <c r="K100" s="138">
        <f t="shared" si="24"/>
        <v>342.9</v>
      </c>
      <c r="L100" s="138">
        <f>SUM(L95)</f>
        <v>342.9</v>
      </c>
      <c r="M100" s="29"/>
    </row>
    <row r="101" spans="1:13" s="1" customFormat="1" ht="32.25" customHeight="1" thickBot="1">
      <c r="A101" s="72"/>
      <c r="B101" s="177" t="s">
        <v>197</v>
      </c>
      <c r="C101" s="139">
        <f>SUM(C96+C97)</f>
        <v>728.8</v>
      </c>
      <c r="D101" s="139">
        <f>SUM(D96+D97)</f>
        <v>728.8</v>
      </c>
      <c r="E101" s="29">
        <v>0</v>
      </c>
      <c r="F101" s="29">
        <v>0</v>
      </c>
      <c r="G101" s="29">
        <v>0</v>
      </c>
      <c r="H101" s="29">
        <v>0</v>
      </c>
      <c r="I101" s="139">
        <f>SUM(I96+I97)</f>
        <v>0</v>
      </c>
      <c r="J101" s="29">
        <v>0</v>
      </c>
      <c r="K101" s="139">
        <f>SUM(K96+K97)</f>
        <v>728.8</v>
      </c>
      <c r="L101" s="139">
        <f>SUM(L96+L97)</f>
        <v>728.59999999999991</v>
      </c>
      <c r="M101" s="29"/>
    </row>
    <row r="102" spans="1:13" ht="107.25" customHeight="1">
      <c r="A102" s="200" t="s">
        <v>28</v>
      </c>
      <c r="B102" s="199" t="s">
        <v>237</v>
      </c>
      <c r="C102" s="4">
        <v>391.5</v>
      </c>
      <c r="D102" s="4">
        <v>391.5</v>
      </c>
      <c r="E102" s="4">
        <v>0</v>
      </c>
      <c r="F102" s="4">
        <v>0</v>
      </c>
      <c r="G102" s="4">
        <v>0</v>
      </c>
      <c r="H102" s="101">
        <v>0</v>
      </c>
      <c r="I102" s="4">
        <v>300</v>
      </c>
      <c r="J102" s="4">
        <v>294.3</v>
      </c>
      <c r="K102" s="4">
        <v>91.5</v>
      </c>
      <c r="L102" s="4">
        <v>97.2</v>
      </c>
      <c r="M102" s="4"/>
    </row>
    <row r="103" spans="1:13" ht="32.25" customHeight="1">
      <c r="A103" s="28" t="s">
        <v>16</v>
      </c>
      <c r="B103" s="182"/>
      <c r="C103" s="59">
        <f t="shared" ref="C103:L103" si="25">SUM(C102)</f>
        <v>391.5</v>
      </c>
      <c r="D103" s="59">
        <f t="shared" si="25"/>
        <v>391.5</v>
      </c>
      <c r="E103" s="59">
        <f t="shared" si="25"/>
        <v>0</v>
      </c>
      <c r="F103" s="59">
        <f t="shared" si="25"/>
        <v>0</v>
      </c>
      <c r="G103" s="59">
        <f t="shared" si="25"/>
        <v>0</v>
      </c>
      <c r="H103" s="59">
        <f t="shared" si="25"/>
        <v>0</v>
      </c>
      <c r="I103" s="59">
        <f t="shared" si="25"/>
        <v>300</v>
      </c>
      <c r="J103" s="59">
        <f t="shared" si="25"/>
        <v>294.3</v>
      </c>
      <c r="K103" s="59">
        <f t="shared" si="25"/>
        <v>91.5</v>
      </c>
      <c r="L103" s="59">
        <f t="shared" si="25"/>
        <v>97.2</v>
      </c>
      <c r="M103" s="59"/>
    </row>
    <row r="104" spans="1:13" ht="24.75" customHeight="1">
      <c r="A104" s="496"/>
      <c r="B104" s="155" t="s">
        <v>195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28.5" customHeight="1">
      <c r="A105" s="483"/>
      <c r="B105" s="155" t="s">
        <v>196</v>
      </c>
      <c r="C105" s="59">
        <f t="shared" ref="C105:L105" si="26">SUM(C102)</f>
        <v>391.5</v>
      </c>
      <c r="D105" s="59">
        <f t="shared" si="26"/>
        <v>391.5</v>
      </c>
      <c r="E105" s="59">
        <f t="shared" si="26"/>
        <v>0</v>
      </c>
      <c r="F105" s="59">
        <f t="shared" si="26"/>
        <v>0</v>
      </c>
      <c r="G105" s="59">
        <f t="shared" si="26"/>
        <v>0</v>
      </c>
      <c r="H105" s="59">
        <f t="shared" si="26"/>
        <v>0</v>
      </c>
      <c r="I105" s="59">
        <f t="shared" si="26"/>
        <v>300</v>
      </c>
      <c r="J105" s="59">
        <f t="shared" si="26"/>
        <v>294.3</v>
      </c>
      <c r="K105" s="59">
        <f t="shared" si="26"/>
        <v>91.5</v>
      </c>
      <c r="L105" s="59">
        <f t="shared" si="26"/>
        <v>97.2</v>
      </c>
      <c r="M105" s="59"/>
    </row>
    <row r="106" spans="1:13" s="1" customFormat="1" ht="32.25" customHeight="1" thickBot="1">
      <c r="A106" s="484"/>
      <c r="B106" s="177" t="s">
        <v>197</v>
      </c>
      <c r="C106" s="29">
        <v>0</v>
      </c>
      <c r="D106" s="29">
        <v>0</v>
      </c>
      <c r="E106" s="29">
        <f>SUM(E102)</f>
        <v>0</v>
      </c>
      <c r="F106" s="29">
        <f>SUM(F102)</f>
        <v>0</v>
      </c>
      <c r="G106" s="29">
        <f>SUM(G102)</f>
        <v>0</v>
      </c>
      <c r="H106" s="29">
        <f>SUM(H102)</f>
        <v>0</v>
      </c>
      <c r="I106" s="29">
        <v>0</v>
      </c>
      <c r="J106" s="29">
        <v>0</v>
      </c>
      <c r="K106" s="29">
        <v>0</v>
      </c>
      <c r="L106" s="29"/>
      <c r="M106" s="29"/>
    </row>
    <row r="107" spans="1:13" s="1" customFormat="1" ht="57" customHeight="1">
      <c r="A107" s="500" t="s">
        <v>321</v>
      </c>
      <c r="B107" s="63" t="s">
        <v>322</v>
      </c>
      <c r="C107" s="64">
        <v>12000</v>
      </c>
      <c r="D107" s="64">
        <v>12000</v>
      </c>
      <c r="E107" s="353">
        <v>12000</v>
      </c>
      <c r="F107" s="353">
        <v>12000</v>
      </c>
      <c r="G107" s="64"/>
      <c r="H107" s="64"/>
      <c r="I107" s="366"/>
      <c r="J107" s="366"/>
      <c r="K107" s="366"/>
      <c r="L107" s="367"/>
      <c r="M107" s="51"/>
    </row>
    <row r="108" spans="1:13" s="1" customFormat="1" ht="139.5" customHeight="1">
      <c r="A108" s="489"/>
      <c r="B108" s="63" t="s">
        <v>97</v>
      </c>
      <c r="C108" s="64">
        <v>0</v>
      </c>
      <c r="D108" s="64">
        <v>0</v>
      </c>
      <c r="E108" s="64"/>
      <c r="F108" s="64"/>
      <c r="G108" s="64"/>
      <c r="H108" s="64"/>
      <c r="I108" s="64"/>
      <c r="J108" s="64"/>
      <c r="K108" s="64"/>
      <c r="L108" s="65"/>
      <c r="M108" s="51"/>
    </row>
    <row r="109" spans="1:13" s="1" customFormat="1" ht="51.75" customHeight="1">
      <c r="A109" s="489"/>
      <c r="B109" s="66" t="s">
        <v>98</v>
      </c>
      <c r="C109" s="64">
        <v>2300</v>
      </c>
      <c r="D109" s="64">
        <v>2300</v>
      </c>
      <c r="E109" s="64"/>
      <c r="F109" s="64"/>
      <c r="G109" s="64"/>
      <c r="H109" s="64"/>
      <c r="I109" s="64">
        <v>2300</v>
      </c>
      <c r="J109" s="64">
        <v>2300</v>
      </c>
      <c r="K109" s="64"/>
      <c r="L109" s="65"/>
      <c r="M109" s="51"/>
    </row>
    <row r="110" spans="1:13" s="1" customFormat="1" ht="46.5" customHeight="1">
      <c r="A110" s="489"/>
      <c r="B110" s="66" t="s">
        <v>99</v>
      </c>
      <c r="C110" s="64">
        <v>18268.099999999999</v>
      </c>
      <c r="D110" s="64">
        <v>18268.099999999999</v>
      </c>
      <c r="E110" s="64">
        <v>2200</v>
      </c>
      <c r="F110" s="64">
        <v>2112.5</v>
      </c>
      <c r="G110" s="64">
        <v>7300</v>
      </c>
      <c r="H110" s="64">
        <v>7291.72</v>
      </c>
      <c r="I110" s="64">
        <v>2700</v>
      </c>
      <c r="J110" s="64">
        <v>2281.92</v>
      </c>
      <c r="K110" s="64">
        <v>6068.1</v>
      </c>
      <c r="L110" s="65">
        <v>5981.3</v>
      </c>
      <c r="M110" s="51"/>
    </row>
    <row r="111" spans="1:13" s="1" customFormat="1" ht="32.25" customHeight="1">
      <c r="A111" s="489"/>
      <c r="B111" s="66" t="s">
        <v>100</v>
      </c>
      <c r="C111" s="64">
        <v>1899.5</v>
      </c>
      <c r="D111" s="64">
        <v>1899.5</v>
      </c>
      <c r="E111" s="64">
        <v>874.5</v>
      </c>
      <c r="F111" s="64">
        <v>874.5</v>
      </c>
      <c r="G111" s="64"/>
      <c r="H111" s="64"/>
      <c r="I111" s="64"/>
      <c r="J111" s="64"/>
      <c r="K111" s="64">
        <v>1025</v>
      </c>
      <c r="L111" s="65">
        <v>1021.1</v>
      </c>
      <c r="M111" s="51"/>
    </row>
    <row r="112" spans="1:13" s="1" customFormat="1" ht="32.25" customHeight="1">
      <c r="A112" s="489"/>
      <c r="B112" s="66" t="s">
        <v>139</v>
      </c>
      <c r="C112" s="64">
        <v>2000</v>
      </c>
      <c r="D112" s="64">
        <v>2000</v>
      </c>
      <c r="E112" s="64"/>
      <c r="F112" s="64"/>
      <c r="G112" s="64">
        <v>2000</v>
      </c>
      <c r="H112" s="64"/>
      <c r="I112" s="64"/>
      <c r="J112" s="64">
        <v>721.7</v>
      </c>
      <c r="K112" s="64"/>
      <c r="L112" s="65">
        <v>1278.3</v>
      </c>
      <c r="M112" s="51"/>
    </row>
    <row r="113" spans="1:13" s="1" customFormat="1" ht="57.75" customHeight="1">
      <c r="A113" s="489"/>
      <c r="B113" s="66" t="s">
        <v>238</v>
      </c>
      <c r="C113" s="64">
        <v>2000</v>
      </c>
      <c r="D113" s="64">
        <v>2000</v>
      </c>
      <c r="E113" s="64"/>
      <c r="F113" s="64"/>
      <c r="G113" s="64">
        <v>2000</v>
      </c>
      <c r="H113" s="64">
        <v>1500</v>
      </c>
      <c r="I113" s="64"/>
      <c r="J113" s="64"/>
      <c r="K113" s="64"/>
      <c r="L113" s="65">
        <v>500</v>
      </c>
      <c r="M113" s="51"/>
    </row>
    <row r="114" spans="1:13" s="1" customFormat="1" ht="55.5" customHeight="1">
      <c r="A114" s="489"/>
      <c r="B114" s="66" t="s">
        <v>101</v>
      </c>
      <c r="C114" s="64">
        <v>5654</v>
      </c>
      <c r="D114" s="64">
        <v>5654</v>
      </c>
      <c r="E114" s="64"/>
      <c r="F114" s="64"/>
      <c r="G114" s="64">
        <v>3000</v>
      </c>
      <c r="H114" s="64">
        <v>1323.36</v>
      </c>
      <c r="I114" s="64">
        <v>2654</v>
      </c>
      <c r="J114" s="64">
        <v>3805.48</v>
      </c>
      <c r="K114" s="64"/>
      <c r="L114" s="65">
        <v>525.14</v>
      </c>
      <c r="M114" s="51"/>
    </row>
    <row r="115" spans="1:13" s="1" customFormat="1" ht="60" customHeight="1">
      <c r="A115" s="489"/>
      <c r="B115" s="66" t="s">
        <v>102</v>
      </c>
      <c r="C115" s="64">
        <v>5187.7</v>
      </c>
      <c r="D115" s="64">
        <v>5187.7</v>
      </c>
      <c r="E115" s="64"/>
      <c r="F115" s="64"/>
      <c r="G115" s="64"/>
      <c r="H115" s="64"/>
      <c r="I115" s="64">
        <v>1000</v>
      </c>
      <c r="J115" s="64">
        <v>877.91</v>
      </c>
      <c r="K115" s="64">
        <v>4187.7</v>
      </c>
      <c r="L115" s="65">
        <v>2561.66</v>
      </c>
      <c r="M115" s="51"/>
    </row>
    <row r="116" spans="1:13" s="1" customFormat="1" ht="36" customHeight="1">
      <c r="A116" s="489"/>
      <c r="B116" s="66" t="s">
        <v>239</v>
      </c>
      <c r="C116" s="64">
        <v>2818.2</v>
      </c>
      <c r="D116" s="64">
        <v>2818.2</v>
      </c>
      <c r="E116" s="64"/>
      <c r="F116" s="64"/>
      <c r="G116" s="64">
        <v>2260</v>
      </c>
      <c r="H116" s="64">
        <v>601.1</v>
      </c>
      <c r="I116" s="64">
        <v>558.20000000000005</v>
      </c>
      <c r="J116" s="64">
        <v>1354.25</v>
      </c>
      <c r="K116" s="64"/>
      <c r="L116" s="65">
        <v>856.3</v>
      </c>
      <c r="M116" s="51"/>
    </row>
    <row r="117" spans="1:13" s="1" customFormat="1" ht="36" customHeight="1">
      <c r="A117" s="489"/>
      <c r="B117" s="66" t="s">
        <v>351</v>
      </c>
      <c r="C117" s="64">
        <v>1009.6</v>
      </c>
      <c r="D117" s="64">
        <v>1009.6</v>
      </c>
      <c r="E117" s="64"/>
      <c r="F117" s="64"/>
      <c r="G117" s="64"/>
      <c r="H117" s="64"/>
      <c r="I117" s="64">
        <v>15</v>
      </c>
      <c r="J117" s="64"/>
      <c r="K117" s="64">
        <v>994.6</v>
      </c>
      <c r="L117" s="65">
        <v>1009.6</v>
      </c>
      <c r="M117" s="51"/>
    </row>
    <row r="118" spans="1:13" s="1" customFormat="1" ht="39.75" customHeight="1">
      <c r="A118" s="489"/>
      <c r="B118" s="66" t="s">
        <v>240</v>
      </c>
      <c r="C118" s="64">
        <v>530</v>
      </c>
      <c r="D118" s="64">
        <v>530</v>
      </c>
      <c r="E118" s="64"/>
      <c r="F118" s="64"/>
      <c r="G118" s="64">
        <v>30</v>
      </c>
      <c r="H118" s="64">
        <v>30</v>
      </c>
      <c r="I118" s="64">
        <v>500</v>
      </c>
      <c r="J118" s="64"/>
      <c r="K118" s="64"/>
      <c r="L118" s="65">
        <v>500</v>
      </c>
      <c r="M118" s="51"/>
    </row>
    <row r="119" spans="1:13" s="1" customFormat="1" ht="32.25" customHeight="1">
      <c r="A119" s="489"/>
      <c r="B119" s="66" t="s">
        <v>323</v>
      </c>
      <c r="C119" s="64">
        <v>1437.3</v>
      </c>
      <c r="D119" s="64">
        <v>1437.3</v>
      </c>
      <c r="E119" s="64"/>
      <c r="F119" s="64"/>
      <c r="G119" s="64">
        <v>1437.3</v>
      </c>
      <c r="H119" s="64">
        <v>1007.75</v>
      </c>
      <c r="I119" s="64"/>
      <c r="J119" s="64">
        <v>429.49</v>
      </c>
      <c r="K119" s="64"/>
      <c r="L119" s="65"/>
      <c r="M119" s="51"/>
    </row>
    <row r="120" spans="1:13" s="1" customFormat="1" ht="32.25" customHeight="1">
      <c r="A120" s="489"/>
      <c r="B120" s="66" t="s">
        <v>241</v>
      </c>
      <c r="C120" s="64">
        <v>1900</v>
      </c>
      <c r="D120" s="64">
        <v>1900</v>
      </c>
      <c r="E120" s="64"/>
      <c r="F120" s="64"/>
      <c r="G120" s="64">
        <v>1900</v>
      </c>
      <c r="H120" s="64">
        <v>570</v>
      </c>
      <c r="I120" s="64"/>
      <c r="J120" s="64">
        <v>1330</v>
      </c>
      <c r="K120" s="64"/>
      <c r="L120" s="65"/>
      <c r="M120" s="51"/>
    </row>
    <row r="121" spans="1:13" s="1" customFormat="1" ht="53.25" customHeight="1">
      <c r="A121" s="489"/>
      <c r="B121" s="66" t="s">
        <v>242</v>
      </c>
      <c r="C121" s="64">
        <v>150</v>
      </c>
      <c r="D121" s="64">
        <v>150</v>
      </c>
      <c r="E121" s="64"/>
      <c r="F121" s="64"/>
      <c r="G121" s="64">
        <v>150</v>
      </c>
      <c r="H121" s="64"/>
      <c r="I121" s="64"/>
      <c r="J121" s="64">
        <v>149.9</v>
      </c>
      <c r="K121" s="64"/>
      <c r="L121" s="65"/>
      <c r="M121" s="51"/>
    </row>
    <row r="122" spans="1:13" s="1" customFormat="1" ht="46.5" customHeight="1">
      <c r="A122" s="489"/>
      <c r="B122" s="66" t="s">
        <v>103</v>
      </c>
      <c r="C122" s="64">
        <v>200</v>
      </c>
      <c r="D122" s="64">
        <v>200</v>
      </c>
      <c r="E122" s="64"/>
      <c r="F122" s="64"/>
      <c r="G122" s="64"/>
      <c r="H122" s="64"/>
      <c r="I122" s="64">
        <v>200</v>
      </c>
      <c r="J122" s="64"/>
      <c r="K122" s="64"/>
      <c r="L122" s="65">
        <v>200</v>
      </c>
      <c r="M122" s="51"/>
    </row>
    <row r="123" spans="1:13" s="1" customFormat="1" ht="48" customHeight="1">
      <c r="A123" s="489"/>
      <c r="B123" s="66" t="s">
        <v>324</v>
      </c>
      <c r="C123" s="64">
        <v>244.5</v>
      </c>
      <c r="D123" s="64">
        <v>244.5</v>
      </c>
      <c r="E123" s="64">
        <v>244.5</v>
      </c>
      <c r="F123" s="64"/>
      <c r="G123" s="64"/>
      <c r="H123" s="64">
        <v>120.7</v>
      </c>
      <c r="I123" s="64"/>
      <c r="J123" s="64"/>
      <c r="K123" s="64"/>
      <c r="L123" s="65">
        <v>123.6</v>
      </c>
      <c r="M123" s="51"/>
    </row>
    <row r="124" spans="1:13" s="1" customFormat="1" ht="54" customHeight="1">
      <c r="A124" s="489"/>
      <c r="B124" s="66" t="s">
        <v>382</v>
      </c>
      <c r="C124" s="64">
        <v>995</v>
      </c>
      <c r="D124" s="64">
        <v>995</v>
      </c>
      <c r="E124" s="64"/>
      <c r="F124" s="64"/>
      <c r="G124" s="64"/>
      <c r="H124" s="64"/>
      <c r="I124" s="64">
        <v>995</v>
      </c>
      <c r="J124" s="64"/>
      <c r="K124" s="64"/>
      <c r="L124" s="65">
        <v>867.3</v>
      </c>
      <c r="M124" s="51"/>
    </row>
    <row r="125" spans="1:13" s="1" customFormat="1" ht="39.75" customHeight="1">
      <c r="A125" s="489"/>
      <c r="B125" s="66" t="s">
        <v>104</v>
      </c>
      <c r="C125" s="64">
        <v>96.6</v>
      </c>
      <c r="D125" s="64">
        <v>96.6</v>
      </c>
      <c r="E125" s="64">
        <v>96.6</v>
      </c>
      <c r="F125" s="64"/>
      <c r="G125" s="64"/>
      <c r="H125" s="64">
        <v>96.6</v>
      </c>
      <c r="I125" s="64"/>
      <c r="J125" s="64"/>
      <c r="K125" s="64"/>
      <c r="L125" s="65"/>
      <c r="M125" s="51"/>
    </row>
    <row r="126" spans="1:13" s="1" customFormat="1" ht="48" customHeight="1">
      <c r="A126" s="489"/>
      <c r="B126" s="67" t="s">
        <v>105</v>
      </c>
      <c r="C126" s="55">
        <v>804.8</v>
      </c>
      <c r="D126" s="54">
        <v>804.8</v>
      </c>
      <c r="E126" s="54">
        <v>200</v>
      </c>
      <c r="F126" s="54">
        <v>198.5</v>
      </c>
      <c r="G126" s="54">
        <v>350</v>
      </c>
      <c r="H126" s="54">
        <v>115.32</v>
      </c>
      <c r="I126" s="54">
        <v>190</v>
      </c>
      <c r="J126" s="68">
        <v>307.33999999999997</v>
      </c>
      <c r="K126" s="54">
        <v>64.8</v>
      </c>
      <c r="L126" s="68">
        <v>183.5</v>
      </c>
      <c r="M126" s="51"/>
    </row>
    <row r="127" spans="1:13" s="1" customFormat="1" ht="48" customHeight="1">
      <c r="A127" s="489"/>
      <c r="B127" s="67" t="s">
        <v>106</v>
      </c>
      <c r="C127" s="55">
        <v>3000</v>
      </c>
      <c r="D127" s="55">
        <v>3000</v>
      </c>
      <c r="E127" s="54">
        <v>1200</v>
      </c>
      <c r="F127" s="54">
        <v>1172.4000000000001</v>
      </c>
      <c r="G127" s="54">
        <v>800</v>
      </c>
      <c r="H127" s="54">
        <v>827.6</v>
      </c>
      <c r="I127" s="54">
        <v>1000</v>
      </c>
      <c r="J127" s="68">
        <v>151.9</v>
      </c>
      <c r="K127" s="54"/>
      <c r="L127" s="54">
        <v>848.1</v>
      </c>
      <c r="M127" s="51"/>
    </row>
    <row r="128" spans="1:13" s="1" customFormat="1" ht="48" customHeight="1">
      <c r="A128" s="489"/>
      <c r="B128" s="67" t="s">
        <v>107</v>
      </c>
      <c r="C128" s="55">
        <v>2713</v>
      </c>
      <c r="D128" s="55">
        <v>2713</v>
      </c>
      <c r="E128" s="54"/>
      <c r="F128" s="54"/>
      <c r="G128" s="54">
        <v>1300</v>
      </c>
      <c r="H128" s="54">
        <v>1255.9000000000001</v>
      </c>
      <c r="I128" s="54">
        <v>1413</v>
      </c>
      <c r="J128" s="68">
        <v>657.1</v>
      </c>
      <c r="K128" s="54"/>
      <c r="L128" s="54">
        <v>800</v>
      </c>
      <c r="M128" s="51"/>
    </row>
    <row r="129" spans="1:13" s="1" customFormat="1" ht="48" customHeight="1">
      <c r="A129" s="489"/>
      <c r="B129" s="67" t="s">
        <v>243</v>
      </c>
      <c r="C129" s="55">
        <v>974</v>
      </c>
      <c r="D129" s="55">
        <v>974</v>
      </c>
      <c r="E129" s="54"/>
      <c r="F129" s="54"/>
      <c r="G129" s="54">
        <v>900</v>
      </c>
      <c r="H129" s="54"/>
      <c r="I129" s="54">
        <v>74</v>
      </c>
      <c r="J129" s="68">
        <v>74</v>
      </c>
      <c r="K129" s="54"/>
      <c r="L129" s="54">
        <v>900</v>
      </c>
      <c r="M129" s="51"/>
    </row>
    <row r="130" spans="1:13" s="1" customFormat="1" ht="48" customHeight="1">
      <c r="A130" s="489"/>
      <c r="B130" s="67" t="s">
        <v>148</v>
      </c>
      <c r="C130" s="55">
        <v>349.7</v>
      </c>
      <c r="D130" s="55">
        <v>349.7</v>
      </c>
      <c r="E130" s="54">
        <v>349.7</v>
      </c>
      <c r="F130" s="54">
        <v>349.7</v>
      </c>
      <c r="G130" s="54"/>
      <c r="H130" s="54"/>
      <c r="I130" s="54"/>
      <c r="J130" s="68"/>
      <c r="K130" s="54"/>
      <c r="L130" s="54"/>
      <c r="M130" s="51"/>
    </row>
    <row r="131" spans="1:13" ht="52.5" customHeight="1">
      <c r="A131" s="497"/>
      <c r="B131" s="67" t="s">
        <v>108</v>
      </c>
      <c r="C131" s="55">
        <v>200</v>
      </c>
      <c r="D131" s="55">
        <v>200</v>
      </c>
      <c r="E131" s="54">
        <v>200</v>
      </c>
      <c r="F131" s="54"/>
      <c r="G131" s="54"/>
      <c r="H131" s="54"/>
      <c r="I131" s="54"/>
      <c r="J131" s="68"/>
      <c r="K131" s="54"/>
      <c r="L131" s="54">
        <v>200</v>
      </c>
      <c r="M131" s="4"/>
    </row>
    <row r="132" spans="1:13" s="1" customFormat="1" ht="27.75" customHeight="1">
      <c r="A132" s="153" t="s">
        <v>16</v>
      </c>
      <c r="B132" s="182"/>
      <c r="C132" s="58">
        <f t="shared" ref="C132:L132" si="27">SUM(C134+C135)</f>
        <v>66732</v>
      </c>
      <c r="D132" s="58">
        <f t="shared" si="27"/>
        <v>66732</v>
      </c>
      <c r="E132" s="58">
        <f t="shared" si="27"/>
        <v>17365.3</v>
      </c>
      <c r="F132" s="58">
        <f t="shared" si="27"/>
        <v>16707.599999999999</v>
      </c>
      <c r="G132" s="58">
        <f t="shared" si="27"/>
        <v>23427.3</v>
      </c>
      <c r="H132" s="58">
        <f t="shared" si="27"/>
        <v>14740.05</v>
      </c>
      <c r="I132" s="58">
        <f t="shared" si="27"/>
        <v>13599.2</v>
      </c>
      <c r="J132" s="58">
        <f t="shared" si="27"/>
        <v>14440.99</v>
      </c>
      <c r="K132" s="58">
        <f t="shared" si="27"/>
        <v>12340.2</v>
      </c>
      <c r="L132" s="58">
        <f t="shared" si="27"/>
        <v>18355.900000000001</v>
      </c>
      <c r="M132" s="29"/>
    </row>
    <row r="133" spans="1:13" s="1" customFormat="1" ht="24" customHeight="1">
      <c r="A133" s="209"/>
      <c r="B133" s="155" t="s">
        <v>195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73"/>
    </row>
    <row r="134" spans="1:13" s="1" customFormat="1" ht="32.25" customHeight="1">
      <c r="A134" s="209"/>
      <c r="B134" s="155" t="s">
        <v>196</v>
      </c>
      <c r="C134" s="58">
        <f t="shared" ref="C134:L134" si="28">SUM(C131+C130+C129+C128+C127+C126+C125+C124+C123+C122+C121+C120+C119+C118+C117+C116+C115+C114+C113+C112+C111+C110+C109+C108)</f>
        <v>54732</v>
      </c>
      <c r="D134" s="58">
        <f t="shared" si="28"/>
        <v>54732</v>
      </c>
      <c r="E134" s="58">
        <f t="shared" si="28"/>
        <v>5365.3</v>
      </c>
      <c r="F134" s="58">
        <f t="shared" si="28"/>
        <v>4707.6000000000004</v>
      </c>
      <c r="G134" s="58">
        <f t="shared" si="28"/>
        <v>23427.3</v>
      </c>
      <c r="H134" s="58">
        <f t="shared" si="28"/>
        <v>14740.05</v>
      </c>
      <c r="I134" s="58">
        <f t="shared" si="28"/>
        <v>13599.2</v>
      </c>
      <c r="J134" s="58">
        <f t="shared" si="28"/>
        <v>14440.99</v>
      </c>
      <c r="K134" s="58">
        <f t="shared" si="28"/>
        <v>12340.2</v>
      </c>
      <c r="L134" s="58">
        <f t="shared" si="28"/>
        <v>18355.900000000001</v>
      </c>
      <c r="M134" s="29"/>
    </row>
    <row r="135" spans="1:13" s="1" customFormat="1" ht="32.25" customHeight="1" thickBot="1">
      <c r="A135" s="162"/>
      <c r="B135" s="177" t="s">
        <v>197</v>
      </c>
      <c r="C135" s="91">
        <f t="shared" ref="C135:K135" si="29">SUM(C107)</f>
        <v>12000</v>
      </c>
      <c r="D135" s="91">
        <f t="shared" si="29"/>
        <v>12000</v>
      </c>
      <c r="E135" s="91">
        <f t="shared" si="29"/>
        <v>12000</v>
      </c>
      <c r="F135" s="91">
        <f t="shared" si="29"/>
        <v>12000</v>
      </c>
      <c r="G135" s="91">
        <f t="shared" si="29"/>
        <v>0</v>
      </c>
      <c r="H135" s="91">
        <f t="shared" si="29"/>
        <v>0</v>
      </c>
      <c r="I135" s="91">
        <f t="shared" si="29"/>
        <v>0</v>
      </c>
      <c r="J135" s="91">
        <f t="shared" si="29"/>
        <v>0</v>
      </c>
      <c r="K135" s="91">
        <f t="shared" si="29"/>
        <v>0</v>
      </c>
      <c r="L135" s="91">
        <v>0</v>
      </c>
      <c r="M135" s="73"/>
    </row>
    <row r="136" spans="1:13" s="1" customFormat="1" ht="153" customHeight="1">
      <c r="A136" s="236" t="s">
        <v>268</v>
      </c>
      <c r="B136" s="240" t="s">
        <v>184</v>
      </c>
      <c r="C136" s="58">
        <v>5143.1000000000004</v>
      </c>
      <c r="D136" s="58">
        <v>5143.1000000000004</v>
      </c>
      <c r="E136" s="58">
        <v>1285.8</v>
      </c>
      <c r="F136" s="58">
        <v>946.98</v>
      </c>
      <c r="G136" s="58">
        <v>1285.8</v>
      </c>
      <c r="H136" s="58">
        <v>1338.65</v>
      </c>
      <c r="I136" s="58">
        <v>1285.7</v>
      </c>
      <c r="J136" s="58">
        <v>1270.8</v>
      </c>
      <c r="K136" s="58">
        <v>1285.7</v>
      </c>
      <c r="L136" s="58">
        <v>1573.16</v>
      </c>
      <c r="M136" s="29"/>
    </row>
    <row r="137" spans="1:13" s="1" customFormat="1" ht="29.25" customHeight="1">
      <c r="A137" s="237" t="s">
        <v>2</v>
      </c>
      <c r="B137" s="195"/>
      <c r="C137" s="166">
        <f t="shared" ref="C137:L137" si="30">SUM(C136+C132+C103+C98)</f>
        <v>76760.900000000009</v>
      </c>
      <c r="D137" s="166">
        <f t="shared" si="30"/>
        <v>76760.900000000009</v>
      </c>
      <c r="E137" s="166">
        <f t="shared" si="30"/>
        <v>18651.099999999999</v>
      </c>
      <c r="F137" s="166">
        <f t="shared" si="30"/>
        <v>17654.579999999998</v>
      </c>
      <c r="G137" s="166">
        <f t="shared" si="30"/>
        <v>24713.1</v>
      </c>
      <c r="H137" s="166">
        <f t="shared" si="30"/>
        <v>16078.699999999999</v>
      </c>
      <c r="I137" s="166">
        <f t="shared" si="30"/>
        <v>18607.5</v>
      </c>
      <c r="J137" s="166">
        <f t="shared" si="30"/>
        <v>16006.089999999998</v>
      </c>
      <c r="K137" s="166">
        <f t="shared" si="30"/>
        <v>14789.100000000002</v>
      </c>
      <c r="L137" s="166">
        <f t="shared" si="30"/>
        <v>21097.760000000002</v>
      </c>
      <c r="M137" s="167"/>
    </row>
    <row r="138" spans="1:13" s="1" customFormat="1" ht="33" customHeight="1">
      <c r="A138" s="238"/>
      <c r="B138" s="197" t="s">
        <v>195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</row>
    <row r="139" spans="1:13" s="1" customFormat="1" ht="26.25" customHeight="1">
      <c r="A139" s="238"/>
      <c r="B139" s="197" t="s">
        <v>196</v>
      </c>
      <c r="C139" s="172">
        <f t="shared" ref="C139:L139" si="31">SUM(C136+C134+C105+C100)</f>
        <v>64032.1</v>
      </c>
      <c r="D139" s="172">
        <f t="shared" si="31"/>
        <v>64032.1</v>
      </c>
      <c r="E139" s="172">
        <f t="shared" si="31"/>
        <v>6651.1</v>
      </c>
      <c r="F139" s="172">
        <f t="shared" si="31"/>
        <v>5654.58</v>
      </c>
      <c r="G139" s="172">
        <f t="shared" si="31"/>
        <v>24713.1</v>
      </c>
      <c r="H139" s="172">
        <f t="shared" si="31"/>
        <v>16078.699999999999</v>
      </c>
      <c r="I139" s="172">
        <f t="shared" si="31"/>
        <v>18607.5</v>
      </c>
      <c r="J139" s="172">
        <f t="shared" si="31"/>
        <v>16006.089999999998</v>
      </c>
      <c r="K139" s="172">
        <f t="shared" si="31"/>
        <v>14060.300000000001</v>
      </c>
      <c r="L139" s="172">
        <f t="shared" si="31"/>
        <v>20369.160000000003</v>
      </c>
      <c r="M139" s="172"/>
    </row>
    <row r="140" spans="1:13" s="1" customFormat="1" ht="37.5" customHeight="1" thickBot="1">
      <c r="A140" s="238"/>
      <c r="B140" s="198" t="s">
        <v>197</v>
      </c>
      <c r="C140" s="239">
        <f t="shared" ref="C140:K140" si="32">SUM(C135)</f>
        <v>12000</v>
      </c>
      <c r="D140" s="239">
        <f t="shared" si="32"/>
        <v>12000</v>
      </c>
      <c r="E140" s="239">
        <f t="shared" si="32"/>
        <v>12000</v>
      </c>
      <c r="F140" s="239">
        <f t="shared" si="32"/>
        <v>12000</v>
      </c>
      <c r="G140" s="239">
        <f t="shared" si="32"/>
        <v>0</v>
      </c>
      <c r="H140" s="239">
        <f t="shared" si="32"/>
        <v>0</v>
      </c>
      <c r="I140" s="239">
        <f t="shared" si="32"/>
        <v>0</v>
      </c>
      <c r="J140" s="239">
        <f t="shared" si="32"/>
        <v>0</v>
      </c>
      <c r="K140" s="239">
        <f t="shared" si="32"/>
        <v>0</v>
      </c>
      <c r="L140" s="239">
        <f t="shared" ref="L140" si="33">SUM(L101)</f>
        <v>728.59999999999991</v>
      </c>
      <c r="M140" s="239"/>
    </row>
    <row r="141" spans="1:13" ht="18" customHeight="1">
      <c r="A141" s="495" t="s">
        <v>29</v>
      </c>
      <c r="B141" s="495"/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"/>
    </row>
    <row r="142" spans="1:13" ht="69" customHeight="1">
      <c r="A142" s="489" t="s">
        <v>381</v>
      </c>
      <c r="B142" s="44" t="s">
        <v>325</v>
      </c>
      <c r="C142" s="45">
        <v>196.1</v>
      </c>
      <c r="D142" s="45">
        <v>196.1</v>
      </c>
      <c r="E142" s="45"/>
      <c r="F142" s="45"/>
      <c r="G142" s="45"/>
      <c r="H142" s="45"/>
      <c r="I142" s="45">
        <v>196.1</v>
      </c>
      <c r="J142" s="45">
        <v>106.3</v>
      </c>
      <c r="K142" s="45"/>
      <c r="L142" s="45">
        <v>89.7</v>
      </c>
      <c r="M142" s="45"/>
    </row>
    <row r="143" spans="1:13" ht="63.75">
      <c r="A143" s="489"/>
      <c r="B143" s="44" t="s">
        <v>63</v>
      </c>
      <c r="C143" s="45">
        <v>17631.7</v>
      </c>
      <c r="D143" s="45">
        <v>17631.7</v>
      </c>
      <c r="E143" s="45"/>
      <c r="F143" s="45"/>
      <c r="G143" s="45">
        <v>17631.7</v>
      </c>
      <c r="H143" s="45"/>
      <c r="I143" s="45"/>
      <c r="J143" s="45">
        <v>17631.599999999999</v>
      </c>
      <c r="K143" s="45"/>
      <c r="L143" s="45"/>
      <c r="M143" s="45"/>
    </row>
    <row r="144" spans="1:13" ht="75" customHeight="1">
      <c r="A144" s="489"/>
      <c r="B144" s="44" t="s">
        <v>64</v>
      </c>
      <c r="C144" s="45">
        <v>2600</v>
      </c>
      <c r="D144" s="45">
        <v>2600</v>
      </c>
      <c r="E144" s="45">
        <v>600</v>
      </c>
      <c r="F144" s="45"/>
      <c r="G144" s="45">
        <v>600</v>
      </c>
      <c r="H144" s="45">
        <v>966.84</v>
      </c>
      <c r="I144" s="45">
        <v>600</v>
      </c>
      <c r="J144" s="45">
        <v>571.4</v>
      </c>
      <c r="K144" s="45">
        <v>800</v>
      </c>
      <c r="L144" s="45">
        <v>572.21</v>
      </c>
      <c r="M144" s="45"/>
    </row>
    <row r="145" spans="1:13" ht="75.75" customHeight="1">
      <c r="A145" s="489"/>
      <c r="B145" s="44" t="s">
        <v>65</v>
      </c>
      <c r="C145" s="45">
        <v>357.7</v>
      </c>
      <c r="D145" s="45">
        <v>357.7</v>
      </c>
      <c r="E145" s="45"/>
      <c r="F145" s="45"/>
      <c r="G145" s="45"/>
      <c r="H145" s="45"/>
      <c r="I145" s="45">
        <v>357.7</v>
      </c>
      <c r="J145" s="45"/>
      <c r="K145" s="45"/>
      <c r="L145" s="45"/>
      <c r="M145" s="45"/>
    </row>
    <row r="146" spans="1:13" ht="48" customHeight="1">
      <c r="A146" s="489"/>
      <c r="B146" s="44" t="s">
        <v>66</v>
      </c>
      <c r="C146" s="45">
        <v>900</v>
      </c>
      <c r="D146" s="45">
        <v>900</v>
      </c>
      <c r="E146" s="45"/>
      <c r="F146" s="45"/>
      <c r="G146" s="45">
        <v>300</v>
      </c>
      <c r="H146" s="45"/>
      <c r="I146" s="45">
        <v>600</v>
      </c>
      <c r="J146" s="45">
        <v>542.29999999999995</v>
      </c>
      <c r="K146" s="45"/>
      <c r="L146" s="45">
        <v>357.7</v>
      </c>
      <c r="M146" s="45"/>
    </row>
    <row r="147" spans="1:13" ht="98.25" customHeight="1">
      <c r="A147" s="489"/>
      <c r="B147" s="44" t="s">
        <v>149</v>
      </c>
      <c r="C147" s="45">
        <v>160</v>
      </c>
      <c r="D147" s="45">
        <v>160</v>
      </c>
      <c r="E147" s="45"/>
      <c r="F147" s="45"/>
      <c r="G147" s="45">
        <v>160</v>
      </c>
      <c r="H147" s="45"/>
      <c r="I147" s="45"/>
      <c r="J147" s="45"/>
      <c r="K147" s="45"/>
      <c r="L147" s="45">
        <v>160</v>
      </c>
      <c r="M147" s="45"/>
    </row>
    <row r="148" spans="1:13" ht="72.75" customHeight="1">
      <c r="A148" s="489"/>
      <c r="B148" s="44" t="s">
        <v>67</v>
      </c>
      <c r="C148" s="45">
        <v>100</v>
      </c>
      <c r="D148" s="45">
        <v>100</v>
      </c>
      <c r="E148" s="45"/>
      <c r="F148" s="45"/>
      <c r="G148" s="45"/>
      <c r="H148" s="45"/>
      <c r="I148" s="45"/>
      <c r="J148" s="45"/>
      <c r="K148" s="45">
        <v>100</v>
      </c>
      <c r="L148" s="45">
        <v>38.799999999999997</v>
      </c>
      <c r="M148" s="4"/>
    </row>
    <row r="149" spans="1:13" ht="43.5" customHeight="1">
      <c r="A149" s="489"/>
      <c r="B149" s="46" t="s">
        <v>352</v>
      </c>
      <c r="C149" s="45">
        <v>8654.1</v>
      </c>
      <c r="D149" s="45">
        <v>8654.1</v>
      </c>
      <c r="E149" s="45"/>
      <c r="F149" s="45"/>
      <c r="G149" s="45"/>
      <c r="H149" s="45"/>
      <c r="I149" s="45">
        <v>576.9</v>
      </c>
      <c r="J149" s="45"/>
      <c r="K149" s="45">
        <v>8077.2</v>
      </c>
      <c r="L149" s="45">
        <v>8653.9</v>
      </c>
      <c r="M149" s="4"/>
    </row>
    <row r="150" spans="1:13" ht="40.5" customHeight="1">
      <c r="A150" s="489"/>
      <c r="B150" s="368" t="s">
        <v>353</v>
      </c>
      <c r="C150" s="369">
        <v>2726.9</v>
      </c>
      <c r="D150" s="369">
        <v>2726.9</v>
      </c>
      <c r="E150" s="369"/>
      <c r="F150" s="369"/>
      <c r="G150" s="369">
        <v>2726.9</v>
      </c>
      <c r="H150" s="369"/>
      <c r="I150" s="369"/>
      <c r="J150" s="369"/>
      <c r="K150" s="369"/>
      <c r="L150" s="369">
        <v>2726.9</v>
      </c>
      <c r="M150" s="4"/>
    </row>
    <row r="151" spans="1:13" ht="34.5" customHeight="1">
      <c r="A151" s="489"/>
      <c r="B151" s="46" t="s">
        <v>244</v>
      </c>
      <c r="C151" s="45">
        <v>317</v>
      </c>
      <c r="D151" s="45">
        <v>317</v>
      </c>
      <c r="E151" s="45"/>
      <c r="F151" s="45"/>
      <c r="G151" s="45">
        <v>317</v>
      </c>
      <c r="H151" s="45"/>
      <c r="I151" s="45"/>
      <c r="J151" s="45"/>
      <c r="K151" s="45"/>
      <c r="L151" s="45"/>
      <c r="M151" s="4"/>
    </row>
    <row r="152" spans="1:13" ht="37.5">
      <c r="A152" s="28" t="s">
        <v>189</v>
      </c>
      <c r="B152" s="182"/>
      <c r="C152" s="48">
        <f t="shared" ref="C152:L152" si="34">SUM(C154+C155)</f>
        <v>33643.5</v>
      </c>
      <c r="D152" s="48">
        <f t="shared" si="34"/>
        <v>33643.5</v>
      </c>
      <c r="E152" s="48">
        <f t="shared" si="34"/>
        <v>600</v>
      </c>
      <c r="F152" s="48">
        <f t="shared" si="34"/>
        <v>0</v>
      </c>
      <c r="G152" s="48">
        <f t="shared" si="34"/>
        <v>21735.600000000002</v>
      </c>
      <c r="H152" s="48">
        <f t="shared" si="34"/>
        <v>966.84</v>
      </c>
      <c r="I152" s="48">
        <f t="shared" si="34"/>
        <v>2330.7000000000003</v>
      </c>
      <c r="J152" s="48">
        <f t="shared" si="34"/>
        <v>18851.599999999999</v>
      </c>
      <c r="K152" s="48">
        <f t="shared" si="34"/>
        <v>8977.2000000000007</v>
      </c>
      <c r="L152" s="48">
        <f t="shared" si="34"/>
        <v>12599.210000000001</v>
      </c>
      <c r="M152" s="29"/>
    </row>
    <row r="153" spans="1:13" ht="15.75">
      <c r="A153" s="47"/>
      <c r="B153" s="155" t="s">
        <v>195</v>
      </c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59"/>
    </row>
    <row r="154" spans="1:13" ht="15.75">
      <c r="A154" s="47"/>
      <c r="B154" s="155" t="s">
        <v>196</v>
      </c>
      <c r="C154" s="48">
        <f t="shared" ref="C154:L154" si="35">SUM(C151+C149+C148+C147+C146+C145+C144+C143+C142)</f>
        <v>30916.6</v>
      </c>
      <c r="D154" s="48">
        <f t="shared" si="35"/>
        <v>30916.6</v>
      </c>
      <c r="E154" s="48">
        <f t="shared" si="35"/>
        <v>600</v>
      </c>
      <c r="F154" s="48">
        <f t="shared" si="35"/>
        <v>0</v>
      </c>
      <c r="G154" s="48">
        <f t="shared" si="35"/>
        <v>19008.7</v>
      </c>
      <c r="H154" s="48">
        <f t="shared" si="35"/>
        <v>966.84</v>
      </c>
      <c r="I154" s="48">
        <f t="shared" si="35"/>
        <v>2330.7000000000003</v>
      </c>
      <c r="J154" s="48">
        <f t="shared" si="35"/>
        <v>18851.599999999999</v>
      </c>
      <c r="K154" s="48">
        <f t="shared" si="35"/>
        <v>8977.2000000000007</v>
      </c>
      <c r="L154" s="48">
        <f t="shared" si="35"/>
        <v>9872.3100000000013</v>
      </c>
      <c r="M154" s="59"/>
    </row>
    <row r="155" spans="1:13" s="1" customFormat="1" ht="32.25" customHeight="1" thickBot="1">
      <c r="A155" s="47"/>
      <c r="B155" s="177" t="s">
        <v>197</v>
      </c>
      <c r="C155" s="48">
        <f t="shared" ref="C155:L155" si="36">SUM(C150)</f>
        <v>2726.9</v>
      </c>
      <c r="D155" s="48">
        <f t="shared" si="36"/>
        <v>2726.9</v>
      </c>
      <c r="E155" s="48">
        <f t="shared" si="36"/>
        <v>0</v>
      </c>
      <c r="F155" s="48">
        <f t="shared" si="36"/>
        <v>0</v>
      </c>
      <c r="G155" s="48">
        <f t="shared" si="36"/>
        <v>2726.9</v>
      </c>
      <c r="H155" s="48">
        <f t="shared" si="36"/>
        <v>0</v>
      </c>
      <c r="I155" s="48">
        <f t="shared" si="36"/>
        <v>0</v>
      </c>
      <c r="J155" s="48">
        <f t="shared" si="36"/>
        <v>0</v>
      </c>
      <c r="K155" s="48">
        <f t="shared" si="36"/>
        <v>0</v>
      </c>
      <c r="L155" s="48">
        <f t="shared" si="36"/>
        <v>2726.9</v>
      </c>
      <c r="M155" s="29"/>
    </row>
    <row r="156" spans="1:13" ht="66.75" customHeight="1">
      <c r="A156" s="447" t="s">
        <v>30</v>
      </c>
      <c r="B156" s="49" t="s">
        <v>245</v>
      </c>
      <c r="C156" s="50">
        <v>56226.3</v>
      </c>
      <c r="D156" s="50">
        <v>56226.3</v>
      </c>
      <c r="E156" s="50"/>
      <c r="F156" s="50"/>
      <c r="G156" s="50">
        <v>6000</v>
      </c>
      <c r="H156" s="50">
        <v>6000</v>
      </c>
      <c r="I156" s="50">
        <v>47026.3</v>
      </c>
      <c r="J156" s="50">
        <v>1322.5</v>
      </c>
      <c r="K156" s="50">
        <v>3200</v>
      </c>
      <c r="L156" s="50">
        <v>47571.9</v>
      </c>
      <c r="M156" s="4"/>
    </row>
    <row r="157" spans="1:13" ht="27" customHeight="1">
      <c r="A157" s="28" t="s">
        <v>16</v>
      </c>
      <c r="B157" s="182"/>
      <c r="C157" s="48">
        <f t="shared" ref="C157:K157" si="37">SUM(C159+C160)</f>
        <v>56226.3</v>
      </c>
      <c r="D157" s="48">
        <f t="shared" si="37"/>
        <v>56226.3</v>
      </c>
      <c r="E157" s="48">
        <f t="shared" si="37"/>
        <v>0</v>
      </c>
      <c r="F157" s="48">
        <f t="shared" si="37"/>
        <v>0</v>
      </c>
      <c r="G157" s="48">
        <f t="shared" si="37"/>
        <v>6000</v>
      </c>
      <c r="H157" s="48">
        <f t="shared" si="37"/>
        <v>6000</v>
      </c>
      <c r="I157" s="48">
        <f t="shared" si="37"/>
        <v>47026.3</v>
      </c>
      <c r="J157" s="48">
        <f t="shared" si="37"/>
        <v>1322.5</v>
      </c>
      <c r="K157" s="48">
        <f t="shared" si="37"/>
        <v>3200</v>
      </c>
      <c r="L157" s="48">
        <f>SUM(L156)</f>
        <v>47571.9</v>
      </c>
      <c r="M157" s="59"/>
    </row>
    <row r="158" spans="1:13" ht="30" customHeight="1">
      <c r="A158" s="482"/>
      <c r="B158" s="155" t="s">
        <v>195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59"/>
    </row>
    <row r="159" spans="1:13" ht="24" customHeight="1">
      <c r="A159" s="501"/>
      <c r="B159" s="155" t="s">
        <v>196</v>
      </c>
      <c r="C159" s="48">
        <f t="shared" ref="C159:L159" si="38">SUM(C156)</f>
        <v>56226.3</v>
      </c>
      <c r="D159" s="48">
        <f t="shared" si="38"/>
        <v>56226.3</v>
      </c>
      <c r="E159" s="48">
        <f t="shared" si="38"/>
        <v>0</v>
      </c>
      <c r="F159" s="48">
        <f t="shared" si="38"/>
        <v>0</v>
      </c>
      <c r="G159" s="48">
        <f t="shared" si="38"/>
        <v>6000</v>
      </c>
      <c r="H159" s="48">
        <f t="shared" si="38"/>
        <v>6000</v>
      </c>
      <c r="I159" s="48">
        <f t="shared" si="38"/>
        <v>47026.3</v>
      </c>
      <c r="J159" s="48">
        <f t="shared" si="38"/>
        <v>1322.5</v>
      </c>
      <c r="K159" s="48">
        <f t="shared" si="38"/>
        <v>3200</v>
      </c>
      <c r="L159" s="48">
        <f t="shared" si="38"/>
        <v>47571.9</v>
      </c>
      <c r="M159" s="59"/>
    </row>
    <row r="160" spans="1:13" s="1" customFormat="1" ht="32.25" customHeight="1" thickBot="1">
      <c r="A160" s="502"/>
      <c r="B160" s="177" t="s">
        <v>197</v>
      </c>
      <c r="C160" s="48">
        <v>0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29"/>
    </row>
    <row r="161" spans="1:13" s="1" customFormat="1" ht="32.25" customHeight="1">
      <c r="A161" s="487" t="s">
        <v>31</v>
      </c>
      <c r="B161" s="49" t="s">
        <v>326</v>
      </c>
      <c r="C161" s="354">
        <v>95</v>
      </c>
      <c r="D161" s="354">
        <v>95</v>
      </c>
      <c r="E161" s="355"/>
      <c r="F161" s="355"/>
      <c r="G161" s="354">
        <v>95</v>
      </c>
      <c r="H161" s="354">
        <v>95</v>
      </c>
      <c r="I161" s="355"/>
      <c r="J161" s="355"/>
      <c r="K161" s="355"/>
      <c r="L161" s="355"/>
      <c r="M161" s="51"/>
    </row>
    <row r="162" spans="1:13" s="1" customFormat="1" ht="32.25" customHeight="1">
      <c r="A162" s="489"/>
      <c r="B162" s="212" t="s">
        <v>141</v>
      </c>
      <c r="C162" s="52">
        <v>877.3</v>
      </c>
      <c r="D162" s="52">
        <v>877.3</v>
      </c>
      <c r="E162" s="52"/>
      <c r="F162" s="52"/>
      <c r="G162" s="52">
        <v>877.3</v>
      </c>
      <c r="H162" s="52">
        <v>877.24</v>
      </c>
      <c r="I162" s="52"/>
      <c r="J162" s="52"/>
      <c r="K162" s="52"/>
      <c r="L162" s="53"/>
      <c r="M162" s="51"/>
    </row>
    <row r="163" spans="1:13" s="1" customFormat="1" ht="32.25" customHeight="1">
      <c r="A163" s="489"/>
      <c r="B163" s="212" t="s">
        <v>246</v>
      </c>
      <c r="C163" s="52">
        <v>998.7</v>
      </c>
      <c r="D163" s="52">
        <v>998.7</v>
      </c>
      <c r="E163" s="52"/>
      <c r="F163" s="52"/>
      <c r="G163" s="52">
        <v>998.7</v>
      </c>
      <c r="H163" s="52">
        <v>998.61</v>
      </c>
      <c r="I163" s="52"/>
      <c r="J163" s="52"/>
      <c r="K163" s="52"/>
      <c r="L163" s="53"/>
      <c r="M163" s="51"/>
    </row>
    <row r="164" spans="1:13" s="1" customFormat="1" ht="32.25" customHeight="1">
      <c r="A164" s="489"/>
      <c r="B164" s="212" t="s">
        <v>247</v>
      </c>
      <c r="C164" s="52">
        <v>492</v>
      </c>
      <c r="D164" s="52">
        <v>492</v>
      </c>
      <c r="E164" s="52"/>
      <c r="F164" s="52"/>
      <c r="G164" s="52">
        <v>492</v>
      </c>
      <c r="H164" s="52">
        <v>492</v>
      </c>
      <c r="I164" s="52"/>
      <c r="J164" s="52"/>
      <c r="K164" s="52"/>
      <c r="L164" s="53"/>
      <c r="M164" s="51"/>
    </row>
    <row r="165" spans="1:13" s="1" customFormat="1" ht="56.25" customHeight="1">
      <c r="A165" s="489"/>
      <c r="B165" s="212" t="s">
        <v>354</v>
      </c>
      <c r="C165" s="52">
        <v>1036.2</v>
      </c>
      <c r="D165" s="52">
        <v>1036.2</v>
      </c>
      <c r="E165" s="52"/>
      <c r="F165" s="52"/>
      <c r="G165" s="52"/>
      <c r="H165" s="52"/>
      <c r="I165" s="52">
        <v>1036.2</v>
      </c>
      <c r="J165" s="52"/>
      <c r="K165" s="52"/>
      <c r="L165" s="458">
        <v>1036</v>
      </c>
      <c r="M165" s="51"/>
    </row>
    <row r="166" spans="1:13" s="1" customFormat="1" ht="32.25" customHeight="1">
      <c r="A166" s="489"/>
      <c r="B166" s="212" t="s">
        <v>248</v>
      </c>
      <c r="C166" s="52">
        <v>507</v>
      </c>
      <c r="D166" s="52">
        <v>507</v>
      </c>
      <c r="E166" s="52"/>
      <c r="F166" s="52"/>
      <c r="G166" s="52">
        <v>507</v>
      </c>
      <c r="H166" s="52">
        <v>495.33</v>
      </c>
      <c r="I166" s="52"/>
      <c r="J166" s="52"/>
      <c r="K166" s="52"/>
      <c r="L166" s="53"/>
      <c r="M166" s="51"/>
    </row>
    <row r="167" spans="1:13" s="1" customFormat="1" ht="32.25" customHeight="1">
      <c r="A167" s="489"/>
      <c r="B167" s="212" t="s">
        <v>249</v>
      </c>
      <c r="C167" s="52">
        <v>116</v>
      </c>
      <c r="D167" s="52">
        <v>116</v>
      </c>
      <c r="E167" s="52"/>
      <c r="F167" s="52"/>
      <c r="G167" s="52">
        <v>116</v>
      </c>
      <c r="H167" s="52"/>
      <c r="I167" s="52"/>
      <c r="J167" s="52"/>
      <c r="K167" s="52"/>
      <c r="L167" s="458">
        <v>94.2</v>
      </c>
      <c r="M167" s="51"/>
    </row>
    <row r="168" spans="1:13" s="1" customFormat="1" ht="32.25" customHeight="1">
      <c r="A168" s="489"/>
      <c r="B168" s="212" t="s">
        <v>250</v>
      </c>
      <c r="C168" s="52">
        <v>73.8</v>
      </c>
      <c r="D168" s="52">
        <v>73.8</v>
      </c>
      <c r="E168" s="52">
        <v>73.8</v>
      </c>
      <c r="F168" s="52"/>
      <c r="G168" s="52"/>
      <c r="H168" s="52">
        <v>73.73</v>
      </c>
      <c r="I168" s="52"/>
      <c r="J168" s="52"/>
      <c r="K168" s="52"/>
      <c r="L168" s="53"/>
      <c r="M168" s="51"/>
    </row>
    <row r="169" spans="1:13" s="1" customFormat="1" ht="27" customHeight="1">
      <c r="A169" s="489"/>
      <c r="B169" s="144" t="s">
        <v>68</v>
      </c>
      <c r="C169" s="52">
        <v>15425</v>
      </c>
      <c r="D169" s="52">
        <v>15425</v>
      </c>
      <c r="E169" s="52">
        <v>3500</v>
      </c>
      <c r="F169" s="52">
        <v>3313.85</v>
      </c>
      <c r="G169" s="52">
        <v>3500</v>
      </c>
      <c r="H169" s="52">
        <v>3476</v>
      </c>
      <c r="I169" s="52">
        <v>3500</v>
      </c>
      <c r="J169" s="52">
        <v>2836.22</v>
      </c>
      <c r="K169" s="52">
        <v>4925</v>
      </c>
      <c r="L169" s="142">
        <v>5798.93</v>
      </c>
      <c r="M169" s="51"/>
    </row>
    <row r="170" spans="1:13" s="1" customFormat="1" ht="42" customHeight="1">
      <c r="A170" s="489"/>
      <c r="B170" s="144" t="s">
        <v>327</v>
      </c>
      <c r="C170" s="52">
        <v>13.4</v>
      </c>
      <c r="D170" s="52">
        <v>13.4</v>
      </c>
      <c r="E170" s="52"/>
      <c r="F170" s="52"/>
      <c r="G170" s="52">
        <v>9.4</v>
      </c>
      <c r="H170" s="52"/>
      <c r="I170" s="52"/>
      <c r="J170" s="52"/>
      <c r="K170" s="52">
        <v>4</v>
      </c>
      <c r="L170" s="142">
        <v>13.1</v>
      </c>
      <c r="M170" s="51"/>
    </row>
    <row r="171" spans="1:13" s="1" customFormat="1" ht="32.25" customHeight="1">
      <c r="A171" s="489"/>
      <c r="B171" s="144" t="s">
        <v>69</v>
      </c>
      <c r="C171" s="52">
        <v>5592.8</v>
      </c>
      <c r="D171" s="52">
        <v>5592.8</v>
      </c>
      <c r="E171" s="52">
        <v>100</v>
      </c>
      <c r="F171" s="52">
        <v>99.99</v>
      </c>
      <c r="G171" s="52">
        <v>4000</v>
      </c>
      <c r="H171" s="52">
        <v>99.99</v>
      </c>
      <c r="I171" s="52"/>
      <c r="J171" s="52">
        <v>3393.7</v>
      </c>
      <c r="K171" s="52">
        <v>1492.8</v>
      </c>
      <c r="L171" s="142">
        <v>1979.3</v>
      </c>
      <c r="M171" s="51"/>
    </row>
    <row r="172" spans="1:13" s="1" customFormat="1" ht="32.25" customHeight="1">
      <c r="A172" s="489"/>
      <c r="B172" s="213" t="s">
        <v>70</v>
      </c>
      <c r="C172" s="54">
        <v>2329.1</v>
      </c>
      <c r="D172" s="54">
        <v>2329.1</v>
      </c>
      <c r="E172" s="55">
        <v>600</v>
      </c>
      <c r="F172" s="55">
        <v>460.3</v>
      </c>
      <c r="G172" s="55">
        <v>600</v>
      </c>
      <c r="H172" s="55"/>
      <c r="I172" s="55">
        <v>600</v>
      </c>
      <c r="J172" s="55">
        <v>1530.07</v>
      </c>
      <c r="K172" s="54">
        <v>529.1</v>
      </c>
      <c r="L172" s="54">
        <v>338.7</v>
      </c>
      <c r="M172" s="51"/>
    </row>
    <row r="173" spans="1:13" s="1" customFormat="1" ht="32.25" customHeight="1">
      <c r="A173" s="489"/>
      <c r="B173" s="213" t="s">
        <v>71</v>
      </c>
      <c r="C173" s="54">
        <v>1730</v>
      </c>
      <c r="D173" s="54">
        <v>1730</v>
      </c>
      <c r="E173" s="54">
        <v>450</v>
      </c>
      <c r="F173" s="54">
        <v>426.4</v>
      </c>
      <c r="G173" s="54">
        <v>450</v>
      </c>
      <c r="H173" s="54"/>
      <c r="I173" s="54">
        <v>450</v>
      </c>
      <c r="J173" s="54">
        <v>965</v>
      </c>
      <c r="K173" s="54">
        <v>380</v>
      </c>
      <c r="L173" s="143">
        <v>338.5</v>
      </c>
      <c r="M173" s="51"/>
    </row>
    <row r="174" spans="1:13" s="1" customFormat="1" ht="32.25" customHeight="1">
      <c r="A174" s="489"/>
      <c r="B174" s="213" t="s">
        <v>251</v>
      </c>
      <c r="C174" s="54">
        <v>200</v>
      </c>
      <c r="D174" s="54">
        <v>200</v>
      </c>
      <c r="E174" s="54"/>
      <c r="F174" s="54"/>
      <c r="G174" s="54"/>
      <c r="H174" s="54"/>
      <c r="I174" s="54">
        <v>200</v>
      </c>
      <c r="J174" s="54">
        <v>99.83</v>
      </c>
      <c r="K174" s="54"/>
      <c r="L174" s="143">
        <v>99.82</v>
      </c>
      <c r="M174" s="51"/>
    </row>
    <row r="175" spans="1:13" s="1" customFormat="1" ht="32.25" customHeight="1">
      <c r="A175" s="489"/>
      <c r="B175" s="213" t="s">
        <v>86</v>
      </c>
      <c r="C175" s="54">
        <v>1290</v>
      </c>
      <c r="D175" s="54">
        <v>1290</v>
      </c>
      <c r="E175" s="54"/>
      <c r="F175" s="54"/>
      <c r="G175" s="54"/>
      <c r="H175" s="54"/>
      <c r="I175" s="54">
        <v>600</v>
      </c>
      <c r="J175" s="54"/>
      <c r="K175" s="54">
        <v>690</v>
      </c>
      <c r="L175" s="143">
        <v>1283.9000000000001</v>
      </c>
      <c r="M175" s="51"/>
    </row>
    <row r="176" spans="1:13" s="1" customFormat="1" ht="38.25" customHeight="1">
      <c r="A176" s="489"/>
      <c r="B176" s="213" t="s">
        <v>87</v>
      </c>
      <c r="C176" s="54">
        <v>197</v>
      </c>
      <c r="D176" s="54">
        <v>197</v>
      </c>
      <c r="E176" s="54"/>
      <c r="F176" s="54"/>
      <c r="G176" s="54"/>
      <c r="H176" s="54"/>
      <c r="I176" s="54">
        <v>197</v>
      </c>
      <c r="J176" s="54">
        <v>97.9</v>
      </c>
      <c r="K176" s="54"/>
      <c r="L176" s="143">
        <v>99.1</v>
      </c>
      <c r="M176" s="51"/>
    </row>
    <row r="177" spans="1:13" ht="33.75" customHeight="1">
      <c r="A177" s="489"/>
      <c r="B177" s="213" t="s">
        <v>88</v>
      </c>
      <c r="C177" s="54">
        <v>1313.5</v>
      </c>
      <c r="D177" s="54">
        <v>1313.5</v>
      </c>
      <c r="E177" s="54"/>
      <c r="F177" s="54"/>
      <c r="G177" s="54">
        <v>300</v>
      </c>
      <c r="H177" s="54">
        <v>47</v>
      </c>
      <c r="I177" s="54">
        <v>600</v>
      </c>
      <c r="J177" s="54">
        <v>373.85</v>
      </c>
      <c r="K177" s="54">
        <v>413.5</v>
      </c>
      <c r="L177" s="143">
        <v>601.07000000000005</v>
      </c>
      <c r="M177" s="4"/>
    </row>
    <row r="178" spans="1:13" ht="35.25" customHeight="1">
      <c r="A178" s="489"/>
      <c r="B178" s="213" t="s">
        <v>90</v>
      </c>
      <c r="C178" s="54">
        <v>3000</v>
      </c>
      <c r="D178" s="54">
        <v>3000</v>
      </c>
      <c r="E178" s="54">
        <v>500</v>
      </c>
      <c r="F178" s="54">
        <v>367.56</v>
      </c>
      <c r="G178" s="54">
        <v>500</v>
      </c>
      <c r="H178" s="54">
        <v>402.21</v>
      </c>
      <c r="I178" s="54">
        <v>500</v>
      </c>
      <c r="J178" s="54"/>
      <c r="K178" s="54">
        <v>1500</v>
      </c>
      <c r="L178" s="143">
        <v>2210.16</v>
      </c>
      <c r="M178" s="4"/>
    </row>
    <row r="179" spans="1:13" ht="57" customHeight="1">
      <c r="A179" s="489"/>
      <c r="B179" s="213" t="s">
        <v>252</v>
      </c>
      <c r="C179" s="54">
        <v>589.5</v>
      </c>
      <c r="D179" s="54">
        <v>589.5</v>
      </c>
      <c r="E179" s="54"/>
      <c r="F179" s="54"/>
      <c r="G179" s="54">
        <v>300</v>
      </c>
      <c r="H179" s="54"/>
      <c r="I179" s="54">
        <v>289.5</v>
      </c>
      <c r="J179" s="54">
        <v>589.5</v>
      </c>
      <c r="K179" s="54"/>
      <c r="L179" s="143"/>
      <c r="M179" s="4"/>
    </row>
    <row r="180" spans="1:13" ht="57" customHeight="1">
      <c r="A180" s="489"/>
      <c r="B180" s="213" t="s">
        <v>355</v>
      </c>
      <c r="C180" s="370">
        <v>309.60000000000002</v>
      </c>
      <c r="D180" s="370">
        <v>309.60000000000002</v>
      </c>
      <c r="E180" s="370">
        <v>309.60000000000002</v>
      </c>
      <c r="F180" s="370">
        <v>309.60000000000002</v>
      </c>
      <c r="G180" s="370"/>
      <c r="H180" s="370"/>
      <c r="I180" s="370"/>
      <c r="J180" s="370"/>
      <c r="K180" s="370"/>
      <c r="L180" s="459"/>
      <c r="M180" s="4"/>
    </row>
    <row r="181" spans="1:13" ht="40.5" customHeight="1">
      <c r="A181" s="489"/>
      <c r="B181" s="213" t="s">
        <v>328</v>
      </c>
      <c r="C181" s="54">
        <v>89.5</v>
      </c>
      <c r="D181" s="54">
        <v>89.5</v>
      </c>
      <c r="E181" s="54"/>
      <c r="F181" s="54"/>
      <c r="G181" s="54">
        <v>89.5</v>
      </c>
      <c r="H181" s="54">
        <v>89.5</v>
      </c>
      <c r="I181" s="54"/>
      <c r="J181" s="54"/>
      <c r="K181" s="54"/>
      <c r="L181" s="143"/>
      <c r="M181" s="4"/>
    </row>
    <row r="182" spans="1:13" ht="41.25" customHeight="1">
      <c r="A182" s="489"/>
      <c r="B182" s="213" t="s">
        <v>150</v>
      </c>
      <c r="C182" s="54">
        <v>3045</v>
      </c>
      <c r="D182" s="54">
        <v>3045</v>
      </c>
      <c r="E182" s="54"/>
      <c r="F182" s="54"/>
      <c r="G182" s="54">
        <v>3045</v>
      </c>
      <c r="H182" s="54">
        <v>1764.33</v>
      </c>
      <c r="I182" s="54"/>
      <c r="J182" s="54">
        <v>1158.47</v>
      </c>
      <c r="K182" s="54"/>
      <c r="L182" s="143">
        <v>122</v>
      </c>
      <c r="M182" s="4"/>
    </row>
    <row r="183" spans="1:13" ht="37.5" customHeight="1">
      <c r="A183" s="489"/>
      <c r="B183" s="213" t="s">
        <v>253</v>
      </c>
      <c r="C183" s="54">
        <v>209.7</v>
      </c>
      <c r="D183" s="54">
        <v>209.7</v>
      </c>
      <c r="E183" s="54"/>
      <c r="F183" s="54"/>
      <c r="G183" s="54">
        <v>209.7</v>
      </c>
      <c r="H183" s="54">
        <v>209.7</v>
      </c>
      <c r="I183" s="54"/>
      <c r="J183" s="54"/>
      <c r="K183" s="54"/>
      <c r="L183" s="143"/>
      <c r="M183" s="4"/>
    </row>
    <row r="184" spans="1:13" ht="33" customHeight="1">
      <c r="A184" s="489"/>
      <c r="B184" s="213" t="s">
        <v>72</v>
      </c>
      <c r="C184" s="54">
        <v>380</v>
      </c>
      <c r="D184" s="54">
        <v>380</v>
      </c>
      <c r="E184" s="54">
        <v>100</v>
      </c>
      <c r="F184" s="54"/>
      <c r="G184" s="54">
        <v>100</v>
      </c>
      <c r="H184" s="54">
        <v>158.47999999999999</v>
      </c>
      <c r="I184" s="54">
        <v>100</v>
      </c>
      <c r="J184" s="54"/>
      <c r="K184" s="54">
        <v>80</v>
      </c>
      <c r="L184" s="143">
        <v>221.52</v>
      </c>
      <c r="M184" s="4"/>
    </row>
    <row r="185" spans="1:13" ht="42" customHeight="1">
      <c r="A185" s="489"/>
      <c r="B185" s="44" t="s">
        <v>73</v>
      </c>
      <c r="C185" s="54">
        <v>710</v>
      </c>
      <c r="D185" s="54">
        <v>710</v>
      </c>
      <c r="E185" s="54">
        <v>200</v>
      </c>
      <c r="F185" s="54">
        <v>177</v>
      </c>
      <c r="G185" s="54">
        <v>160</v>
      </c>
      <c r="H185" s="54">
        <v>177</v>
      </c>
      <c r="I185" s="54">
        <v>180</v>
      </c>
      <c r="J185" s="54">
        <v>177</v>
      </c>
      <c r="K185" s="54">
        <v>170</v>
      </c>
      <c r="L185" s="143">
        <v>179</v>
      </c>
      <c r="M185" s="4"/>
    </row>
    <row r="186" spans="1:13" ht="35.25" customHeight="1">
      <c r="A186" s="489"/>
      <c r="B186" s="213" t="s">
        <v>74</v>
      </c>
      <c r="C186" s="54">
        <v>370</v>
      </c>
      <c r="D186" s="54">
        <v>370</v>
      </c>
      <c r="E186" s="54">
        <v>100</v>
      </c>
      <c r="F186" s="54"/>
      <c r="G186" s="54">
        <v>270</v>
      </c>
      <c r="H186" s="54">
        <v>370</v>
      </c>
      <c r="I186" s="54"/>
      <c r="J186" s="54"/>
      <c r="K186" s="54"/>
      <c r="L186" s="143"/>
      <c r="M186" s="4"/>
    </row>
    <row r="187" spans="1:13" ht="25.5" customHeight="1">
      <c r="A187" s="489"/>
      <c r="B187" s="214" t="s">
        <v>75</v>
      </c>
      <c r="C187" s="54">
        <v>15253.5</v>
      </c>
      <c r="D187" s="54">
        <v>15253.5</v>
      </c>
      <c r="E187" s="54">
        <v>1500</v>
      </c>
      <c r="F187" s="54">
        <v>150.69999999999999</v>
      </c>
      <c r="G187" s="54">
        <v>6000</v>
      </c>
      <c r="H187" s="54">
        <v>7284.27</v>
      </c>
      <c r="I187" s="54">
        <v>6453.5</v>
      </c>
      <c r="J187" s="54">
        <v>4851.88</v>
      </c>
      <c r="K187" s="54">
        <v>1300</v>
      </c>
      <c r="L187" s="143">
        <v>2914</v>
      </c>
      <c r="M187" s="4"/>
    </row>
    <row r="188" spans="1:13" ht="35.25" customHeight="1">
      <c r="A188" s="489"/>
      <c r="B188" s="213" t="s">
        <v>76</v>
      </c>
      <c r="C188" s="54">
        <v>3233</v>
      </c>
      <c r="D188" s="54">
        <v>3233</v>
      </c>
      <c r="E188" s="54">
        <v>1500</v>
      </c>
      <c r="F188" s="54">
        <v>199.98</v>
      </c>
      <c r="G188" s="54">
        <v>980</v>
      </c>
      <c r="H188" s="54">
        <v>1088.17</v>
      </c>
      <c r="I188" s="54"/>
      <c r="J188" s="54"/>
      <c r="K188" s="54">
        <v>753</v>
      </c>
      <c r="L188" s="143">
        <v>1186.83</v>
      </c>
      <c r="M188" s="4"/>
    </row>
    <row r="189" spans="1:13" ht="49.5" customHeight="1">
      <c r="A189" s="489"/>
      <c r="B189" s="213" t="s">
        <v>77</v>
      </c>
      <c r="C189" s="54">
        <v>2582.5</v>
      </c>
      <c r="D189" s="54">
        <v>2582.5</v>
      </c>
      <c r="E189" s="54">
        <v>247.5</v>
      </c>
      <c r="F189" s="54"/>
      <c r="G189" s="54"/>
      <c r="H189" s="54">
        <v>247.5</v>
      </c>
      <c r="I189" s="54"/>
      <c r="J189" s="54"/>
      <c r="K189" s="54">
        <v>2335</v>
      </c>
      <c r="L189" s="143"/>
      <c r="M189" s="4"/>
    </row>
    <row r="190" spans="1:13" ht="59.25" customHeight="1">
      <c r="A190" s="489"/>
      <c r="B190" s="213" t="s">
        <v>356</v>
      </c>
      <c r="C190" s="54">
        <v>1645</v>
      </c>
      <c r="D190" s="54">
        <v>1645</v>
      </c>
      <c r="E190" s="54"/>
      <c r="F190" s="54"/>
      <c r="G190" s="54"/>
      <c r="H190" s="54"/>
      <c r="I190" s="54"/>
      <c r="J190" s="54"/>
      <c r="K190" s="54">
        <v>1645</v>
      </c>
      <c r="L190" s="143">
        <v>509.6</v>
      </c>
      <c r="M190" s="4"/>
    </row>
    <row r="191" spans="1:13" ht="35.25" customHeight="1">
      <c r="A191" s="489"/>
      <c r="B191" s="213" t="s">
        <v>78</v>
      </c>
      <c r="C191" s="54">
        <v>200</v>
      </c>
      <c r="D191" s="54">
        <v>200</v>
      </c>
      <c r="E191" s="54">
        <v>100</v>
      </c>
      <c r="F191" s="54"/>
      <c r="G191" s="54">
        <v>100</v>
      </c>
      <c r="H191" s="54">
        <v>185.5</v>
      </c>
      <c r="I191" s="54"/>
      <c r="J191" s="54">
        <v>14.5</v>
      </c>
      <c r="K191" s="54"/>
      <c r="L191" s="56"/>
      <c r="M191" s="4"/>
    </row>
    <row r="192" spans="1:13" ht="36" customHeight="1">
      <c r="A192" s="489"/>
      <c r="B192" s="213" t="s">
        <v>79</v>
      </c>
      <c r="C192" s="54">
        <v>28665</v>
      </c>
      <c r="D192" s="54">
        <v>28665</v>
      </c>
      <c r="E192" s="54">
        <v>7000</v>
      </c>
      <c r="F192" s="54">
        <v>6999.98</v>
      </c>
      <c r="G192" s="54">
        <v>7000</v>
      </c>
      <c r="H192" s="54">
        <v>3716.93</v>
      </c>
      <c r="I192" s="54">
        <v>7000</v>
      </c>
      <c r="J192" s="54">
        <v>8404.75</v>
      </c>
      <c r="K192" s="54">
        <v>7665</v>
      </c>
      <c r="L192" s="143">
        <v>9543.27</v>
      </c>
      <c r="M192" s="4"/>
    </row>
    <row r="193" spans="1:13" ht="29.25" customHeight="1">
      <c r="A193" s="489"/>
      <c r="B193" s="213" t="s">
        <v>80</v>
      </c>
      <c r="C193" s="54">
        <v>630</v>
      </c>
      <c r="D193" s="54">
        <v>630</v>
      </c>
      <c r="E193" s="54"/>
      <c r="F193" s="54"/>
      <c r="G193" s="54">
        <v>630</v>
      </c>
      <c r="H193" s="54">
        <v>630</v>
      </c>
      <c r="I193" s="54"/>
      <c r="J193" s="54"/>
      <c r="K193" s="54"/>
      <c r="L193" s="143"/>
      <c r="M193" s="4"/>
    </row>
    <row r="194" spans="1:13" ht="36" customHeight="1">
      <c r="A194" s="489"/>
      <c r="B194" s="213" t="s">
        <v>81</v>
      </c>
      <c r="C194" s="54">
        <v>4500</v>
      </c>
      <c r="D194" s="54">
        <v>4500</v>
      </c>
      <c r="E194" s="54">
        <v>620</v>
      </c>
      <c r="F194" s="54">
        <v>610.04999999999995</v>
      </c>
      <c r="G194" s="54">
        <v>1500</v>
      </c>
      <c r="H194" s="54">
        <v>1048.58</v>
      </c>
      <c r="I194" s="54">
        <v>2380</v>
      </c>
      <c r="J194" s="54">
        <v>1274.31</v>
      </c>
      <c r="K194" s="54"/>
      <c r="L194" s="143">
        <v>1535.36</v>
      </c>
      <c r="M194" s="4"/>
    </row>
    <row r="195" spans="1:13" ht="50.25" customHeight="1">
      <c r="A195" s="489"/>
      <c r="B195" s="213" t="s">
        <v>82</v>
      </c>
      <c r="C195" s="54">
        <v>300</v>
      </c>
      <c r="D195" s="54">
        <v>300</v>
      </c>
      <c r="E195" s="54">
        <v>150</v>
      </c>
      <c r="F195" s="54">
        <v>33.119999999999997</v>
      </c>
      <c r="G195" s="54"/>
      <c r="H195" s="54">
        <v>90.48</v>
      </c>
      <c r="I195" s="54">
        <v>150</v>
      </c>
      <c r="J195" s="54">
        <v>114.67</v>
      </c>
      <c r="K195" s="54"/>
      <c r="L195" s="143">
        <v>61.73</v>
      </c>
      <c r="M195" s="4"/>
    </row>
    <row r="196" spans="1:13" ht="36" customHeight="1">
      <c r="A196" s="489"/>
      <c r="B196" s="213" t="s">
        <v>83</v>
      </c>
      <c r="C196" s="54">
        <v>2000</v>
      </c>
      <c r="D196" s="54">
        <v>2000</v>
      </c>
      <c r="E196" s="54">
        <v>600</v>
      </c>
      <c r="F196" s="54">
        <v>544.55999999999995</v>
      </c>
      <c r="G196" s="54">
        <v>375</v>
      </c>
      <c r="H196" s="54"/>
      <c r="I196" s="54">
        <v>750</v>
      </c>
      <c r="J196" s="54">
        <v>955.44</v>
      </c>
      <c r="K196" s="54">
        <v>275</v>
      </c>
      <c r="L196" s="143">
        <v>500</v>
      </c>
      <c r="M196" s="4"/>
    </row>
    <row r="197" spans="1:13" ht="48.75" customHeight="1">
      <c r="A197" s="489"/>
      <c r="B197" s="213" t="s">
        <v>84</v>
      </c>
      <c r="C197" s="54">
        <v>1185</v>
      </c>
      <c r="D197" s="54">
        <v>1185</v>
      </c>
      <c r="E197" s="54"/>
      <c r="F197" s="54"/>
      <c r="G197" s="54">
        <v>1000</v>
      </c>
      <c r="H197" s="54"/>
      <c r="I197" s="54"/>
      <c r="J197" s="54"/>
      <c r="K197" s="54">
        <v>185</v>
      </c>
      <c r="L197" s="143">
        <v>1184.95</v>
      </c>
      <c r="M197" s="4"/>
    </row>
    <row r="198" spans="1:13" ht="26.25" customHeight="1">
      <c r="A198" s="489"/>
      <c r="B198" s="213" t="s">
        <v>329</v>
      </c>
      <c r="C198" s="54">
        <v>4180</v>
      </c>
      <c r="D198" s="54">
        <v>4180</v>
      </c>
      <c r="E198" s="54"/>
      <c r="F198" s="54"/>
      <c r="G198" s="54">
        <v>4180</v>
      </c>
      <c r="H198" s="54"/>
      <c r="I198" s="54"/>
      <c r="J198" s="54">
        <v>4180</v>
      </c>
      <c r="K198" s="54"/>
      <c r="L198" s="143"/>
      <c r="M198" s="4"/>
    </row>
    <row r="199" spans="1:13" ht="36" customHeight="1">
      <c r="A199" s="489"/>
      <c r="B199" s="213" t="s">
        <v>254</v>
      </c>
      <c r="C199" s="54">
        <v>1716</v>
      </c>
      <c r="D199" s="54">
        <v>1716</v>
      </c>
      <c r="E199" s="54"/>
      <c r="F199" s="54"/>
      <c r="G199" s="54">
        <v>1716</v>
      </c>
      <c r="H199" s="54">
        <v>1716</v>
      </c>
      <c r="I199" s="54"/>
      <c r="J199" s="54"/>
      <c r="K199" s="54"/>
      <c r="L199" s="143"/>
      <c r="M199" s="4"/>
    </row>
    <row r="200" spans="1:13" ht="28.5" customHeight="1">
      <c r="A200" s="489"/>
      <c r="B200" s="213" t="s">
        <v>255</v>
      </c>
      <c r="C200" s="54">
        <v>500</v>
      </c>
      <c r="D200" s="54">
        <v>500</v>
      </c>
      <c r="E200" s="54">
        <v>500</v>
      </c>
      <c r="F200" s="54"/>
      <c r="G200" s="54"/>
      <c r="H200" s="54">
        <v>500</v>
      </c>
      <c r="I200" s="54"/>
      <c r="J200" s="54"/>
      <c r="K200" s="54"/>
      <c r="L200" s="143"/>
      <c r="M200" s="4"/>
    </row>
    <row r="201" spans="1:13" ht="41.25" customHeight="1">
      <c r="A201" s="489"/>
      <c r="B201" s="213" t="s">
        <v>85</v>
      </c>
      <c r="C201" s="54">
        <v>3050</v>
      </c>
      <c r="D201" s="54">
        <v>3050</v>
      </c>
      <c r="E201" s="54">
        <v>2500</v>
      </c>
      <c r="F201" s="54">
        <v>600.1</v>
      </c>
      <c r="G201" s="54">
        <v>550</v>
      </c>
      <c r="H201" s="54"/>
      <c r="I201" s="54"/>
      <c r="J201" s="54"/>
      <c r="K201" s="54"/>
      <c r="L201" s="143">
        <v>2449.9</v>
      </c>
      <c r="M201" s="4"/>
    </row>
    <row r="202" spans="1:13" ht="51" customHeight="1">
      <c r="A202" s="489"/>
      <c r="B202" s="213" t="s">
        <v>89</v>
      </c>
      <c r="C202" s="54">
        <v>450</v>
      </c>
      <c r="D202" s="54">
        <v>450</v>
      </c>
      <c r="E202" s="54">
        <v>100</v>
      </c>
      <c r="F202" s="54"/>
      <c r="G202" s="54">
        <v>100</v>
      </c>
      <c r="H202" s="54">
        <v>69.83</v>
      </c>
      <c r="I202" s="54">
        <v>100</v>
      </c>
      <c r="J202" s="54">
        <v>83.12</v>
      </c>
      <c r="K202" s="54">
        <v>150</v>
      </c>
      <c r="L202" s="143">
        <v>297.05</v>
      </c>
      <c r="M202" s="4"/>
    </row>
    <row r="203" spans="1:13" ht="38.25" customHeight="1">
      <c r="A203" s="489"/>
      <c r="B203" s="213" t="s">
        <v>91</v>
      </c>
      <c r="C203" s="54">
        <v>446.5</v>
      </c>
      <c r="D203" s="54">
        <v>446.5</v>
      </c>
      <c r="E203" s="54">
        <v>250</v>
      </c>
      <c r="F203" s="54"/>
      <c r="G203" s="54">
        <v>196.5</v>
      </c>
      <c r="H203" s="54">
        <v>246.5</v>
      </c>
      <c r="I203" s="54"/>
      <c r="J203" s="54">
        <v>99.99</v>
      </c>
      <c r="K203" s="54"/>
      <c r="L203" s="143"/>
      <c r="M203" s="4"/>
    </row>
    <row r="204" spans="1:13" ht="29.25" customHeight="1">
      <c r="A204" s="489"/>
      <c r="B204" s="213" t="s">
        <v>256</v>
      </c>
      <c r="C204" s="54">
        <v>822</v>
      </c>
      <c r="D204" s="54">
        <v>822</v>
      </c>
      <c r="E204" s="54"/>
      <c r="F204" s="54"/>
      <c r="G204" s="54">
        <v>600</v>
      </c>
      <c r="H204" s="54">
        <v>222</v>
      </c>
      <c r="I204" s="54">
        <v>222</v>
      </c>
      <c r="J204" s="54"/>
      <c r="K204" s="54"/>
      <c r="L204" s="143">
        <v>600</v>
      </c>
      <c r="M204" s="4"/>
    </row>
    <row r="205" spans="1:13" ht="27.75" customHeight="1">
      <c r="A205" s="497"/>
      <c r="B205" s="213" t="s">
        <v>357</v>
      </c>
      <c r="C205" s="54">
        <v>100</v>
      </c>
      <c r="D205" s="54">
        <v>100</v>
      </c>
      <c r="E205" s="54"/>
      <c r="F205" s="54"/>
      <c r="G205" s="54"/>
      <c r="H205" s="54"/>
      <c r="I205" s="54">
        <v>100</v>
      </c>
      <c r="J205" s="54"/>
      <c r="K205" s="54"/>
      <c r="L205" s="143"/>
      <c r="M205" s="4"/>
    </row>
    <row r="206" spans="1:13" ht="27" customHeight="1">
      <c r="A206" s="28" t="s">
        <v>16</v>
      </c>
      <c r="B206" s="182"/>
      <c r="C206" s="58">
        <f t="shared" ref="C206:L206" si="39">SUM(C205+C204+C203+C202+C201+C200+C199+C198+C197+C196+C195+C194+C193+C192+C191+C190+C189+C188+C187+C186+C185+C184+C183+C182+C181+C180+C179+C178+C177+C176+C175+C174+C173+C172+C171+C170+C169+C168+C167+C166+C165+C164+C163+C162+C161)</f>
        <v>112448.6</v>
      </c>
      <c r="D206" s="58">
        <f t="shared" si="39"/>
        <v>112448.6</v>
      </c>
      <c r="E206" s="58">
        <f t="shared" si="39"/>
        <v>21000.899999999998</v>
      </c>
      <c r="F206" s="58">
        <f t="shared" si="39"/>
        <v>14293.189999999999</v>
      </c>
      <c r="G206" s="58">
        <f t="shared" si="39"/>
        <v>41547.1</v>
      </c>
      <c r="H206" s="58">
        <f t="shared" si="39"/>
        <v>26871.880000000008</v>
      </c>
      <c r="I206" s="58">
        <f t="shared" si="39"/>
        <v>25408.2</v>
      </c>
      <c r="J206" s="58">
        <f t="shared" si="39"/>
        <v>31200.200000000004</v>
      </c>
      <c r="K206" s="58">
        <f t="shared" si="39"/>
        <v>24492.399999999998</v>
      </c>
      <c r="L206" s="58">
        <f t="shared" si="39"/>
        <v>35197.989999999991</v>
      </c>
      <c r="M206" s="29"/>
    </row>
    <row r="207" spans="1:13" ht="27.75" customHeight="1">
      <c r="A207" s="503"/>
      <c r="B207" s="155" t="s">
        <v>195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29"/>
    </row>
    <row r="208" spans="1:13" ht="27" customHeight="1">
      <c r="A208" s="504"/>
      <c r="B208" s="155" t="s">
        <v>196</v>
      </c>
      <c r="C208" s="58">
        <f t="shared" ref="C208:L208" si="40">SUM(C205+C204+C203+C202+C201+C200+C199+C198+C197+C196+C195+C194+C193+C192+C191+C190+C189+C188+C187+C186+C185+C184+C183+C182+C181+C179+C178+C177+C176+C175+C174+C173+C172+C171+C170+C169+C168+C167+C166+C165+C164+C163+C162+C161)</f>
        <v>112139</v>
      </c>
      <c r="D208" s="58">
        <f t="shared" si="40"/>
        <v>112139</v>
      </c>
      <c r="E208" s="58">
        <f t="shared" si="40"/>
        <v>20691.3</v>
      </c>
      <c r="F208" s="58">
        <f t="shared" si="40"/>
        <v>13983.589999999998</v>
      </c>
      <c r="G208" s="58">
        <f t="shared" si="40"/>
        <v>41547.1</v>
      </c>
      <c r="H208" s="58">
        <f t="shared" si="40"/>
        <v>26871.880000000008</v>
      </c>
      <c r="I208" s="58">
        <f t="shared" si="40"/>
        <v>25408.2</v>
      </c>
      <c r="J208" s="58">
        <f t="shared" si="40"/>
        <v>31200.200000000004</v>
      </c>
      <c r="K208" s="58">
        <f t="shared" si="40"/>
        <v>24492.399999999998</v>
      </c>
      <c r="L208" s="58">
        <f t="shared" si="40"/>
        <v>35197.989999999991</v>
      </c>
      <c r="M208" s="29"/>
    </row>
    <row r="209" spans="1:13" s="1" customFormat="1" ht="32.25" customHeight="1" thickBot="1">
      <c r="A209" s="505"/>
      <c r="B209" s="177" t="s">
        <v>197</v>
      </c>
      <c r="C209" s="58">
        <f t="shared" ref="C209:L209" si="41">SUM(C180)</f>
        <v>309.60000000000002</v>
      </c>
      <c r="D209" s="58">
        <f t="shared" si="41"/>
        <v>309.60000000000002</v>
      </c>
      <c r="E209" s="58">
        <f t="shared" si="41"/>
        <v>309.60000000000002</v>
      </c>
      <c r="F209" s="58">
        <f t="shared" si="41"/>
        <v>309.60000000000002</v>
      </c>
      <c r="G209" s="58">
        <f t="shared" si="41"/>
        <v>0</v>
      </c>
      <c r="H209" s="58">
        <f t="shared" si="41"/>
        <v>0</v>
      </c>
      <c r="I209" s="58">
        <f t="shared" si="41"/>
        <v>0</v>
      </c>
      <c r="J209" s="58">
        <f t="shared" si="41"/>
        <v>0</v>
      </c>
      <c r="K209" s="58">
        <f t="shared" si="41"/>
        <v>0</v>
      </c>
      <c r="L209" s="58">
        <f t="shared" si="41"/>
        <v>0</v>
      </c>
      <c r="M209" s="29"/>
    </row>
    <row r="210" spans="1:13" s="1" customFormat="1" ht="149.25" customHeight="1">
      <c r="A210" s="215" t="s">
        <v>191</v>
      </c>
      <c r="B210" s="57" t="s">
        <v>140</v>
      </c>
      <c r="C210" s="58">
        <v>3784.1</v>
      </c>
      <c r="D210" s="58">
        <v>3784.1</v>
      </c>
      <c r="E210" s="58">
        <v>946.1</v>
      </c>
      <c r="F210" s="58">
        <v>946.4</v>
      </c>
      <c r="G210" s="58">
        <v>946</v>
      </c>
      <c r="H210" s="58">
        <v>946.2</v>
      </c>
      <c r="I210" s="58">
        <v>946</v>
      </c>
      <c r="J210" s="58">
        <v>946.5</v>
      </c>
      <c r="K210" s="58">
        <v>946</v>
      </c>
      <c r="L210" s="58">
        <v>945</v>
      </c>
      <c r="M210" s="73"/>
    </row>
    <row r="211" spans="1:13" s="1" customFormat="1" ht="147.75" customHeight="1" thickBot="1">
      <c r="A211" s="216" t="s">
        <v>192</v>
      </c>
      <c r="B211" s="57" t="s">
        <v>140</v>
      </c>
      <c r="C211" s="58">
        <v>2132.4</v>
      </c>
      <c r="D211" s="58">
        <v>2132.4</v>
      </c>
      <c r="E211" s="58">
        <v>2132.4</v>
      </c>
      <c r="F211" s="58">
        <v>2119.1</v>
      </c>
      <c r="G211" s="58"/>
      <c r="H211" s="58"/>
      <c r="I211" s="58"/>
      <c r="J211" s="58"/>
      <c r="K211" s="58">
        <v>0</v>
      </c>
      <c r="L211" s="58">
        <v>0</v>
      </c>
      <c r="M211" s="73"/>
    </row>
    <row r="212" spans="1:13" s="1" customFormat="1" ht="37.5" customHeight="1">
      <c r="A212" s="194" t="s">
        <v>190</v>
      </c>
      <c r="B212" s="169"/>
      <c r="C212" s="171">
        <f t="shared" ref="C212:L212" si="42">SUM(C211+C210+C206+C157+C152)</f>
        <v>208234.90000000002</v>
      </c>
      <c r="D212" s="171">
        <f t="shared" si="42"/>
        <v>208234.90000000002</v>
      </c>
      <c r="E212" s="171">
        <f t="shared" si="42"/>
        <v>24679.399999999998</v>
      </c>
      <c r="F212" s="171">
        <f t="shared" si="42"/>
        <v>17358.689999999999</v>
      </c>
      <c r="G212" s="171">
        <f t="shared" si="42"/>
        <v>70228.7</v>
      </c>
      <c r="H212" s="171">
        <f t="shared" si="42"/>
        <v>34784.920000000006</v>
      </c>
      <c r="I212" s="171">
        <f t="shared" si="42"/>
        <v>75711.199999999997</v>
      </c>
      <c r="J212" s="171">
        <f t="shared" si="42"/>
        <v>52320.800000000003</v>
      </c>
      <c r="K212" s="171">
        <f t="shared" si="42"/>
        <v>37615.599999999999</v>
      </c>
      <c r="L212" s="171">
        <f t="shared" si="42"/>
        <v>96314.099999999991</v>
      </c>
      <c r="M212" s="217"/>
    </row>
    <row r="213" spans="1:13" s="1" customFormat="1" ht="23.25" customHeight="1">
      <c r="A213" s="506"/>
      <c r="B213" s="197" t="s">
        <v>195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9"/>
    </row>
    <row r="214" spans="1:13" s="1" customFormat="1" ht="23.25" customHeight="1">
      <c r="A214" s="507"/>
      <c r="B214" s="197" t="s">
        <v>196</v>
      </c>
      <c r="C214" s="218">
        <f t="shared" ref="C214:L214" si="43">SUM(C211+C210+C208+C159+C154)</f>
        <v>205198.4</v>
      </c>
      <c r="D214" s="218">
        <f t="shared" si="43"/>
        <v>205198.4</v>
      </c>
      <c r="E214" s="218">
        <f t="shared" si="43"/>
        <v>24369.8</v>
      </c>
      <c r="F214" s="218">
        <f t="shared" si="43"/>
        <v>17049.089999999997</v>
      </c>
      <c r="G214" s="218">
        <f t="shared" si="43"/>
        <v>67501.8</v>
      </c>
      <c r="H214" s="218">
        <f t="shared" si="43"/>
        <v>34784.920000000006</v>
      </c>
      <c r="I214" s="218">
        <f t="shared" si="43"/>
        <v>75711.199999999997</v>
      </c>
      <c r="J214" s="218">
        <f t="shared" si="43"/>
        <v>52320.800000000003</v>
      </c>
      <c r="K214" s="218">
        <f t="shared" si="43"/>
        <v>37615.599999999999</v>
      </c>
      <c r="L214" s="218">
        <f t="shared" si="43"/>
        <v>93587.199999999983</v>
      </c>
      <c r="M214" s="219"/>
    </row>
    <row r="215" spans="1:13" s="1" customFormat="1" ht="39.75" customHeight="1" thickBot="1">
      <c r="A215" s="508"/>
      <c r="B215" s="198" t="s">
        <v>197</v>
      </c>
      <c r="C215" s="218">
        <f t="shared" ref="C215:L215" si="44">SUM(C209+C160+C155)</f>
        <v>3036.5</v>
      </c>
      <c r="D215" s="218">
        <f t="shared" si="44"/>
        <v>3036.5</v>
      </c>
      <c r="E215" s="218">
        <f t="shared" si="44"/>
        <v>309.60000000000002</v>
      </c>
      <c r="F215" s="218">
        <f t="shared" si="44"/>
        <v>309.60000000000002</v>
      </c>
      <c r="G215" s="218">
        <f t="shared" si="44"/>
        <v>2726.9</v>
      </c>
      <c r="H215" s="218">
        <f t="shared" si="44"/>
        <v>0</v>
      </c>
      <c r="I215" s="218">
        <f t="shared" si="44"/>
        <v>0</v>
      </c>
      <c r="J215" s="218">
        <f t="shared" si="44"/>
        <v>0</v>
      </c>
      <c r="K215" s="218">
        <f t="shared" si="44"/>
        <v>0</v>
      </c>
      <c r="L215" s="218">
        <f t="shared" si="44"/>
        <v>2726.9</v>
      </c>
      <c r="M215" s="219"/>
    </row>
    <row r="216" spans="1:13" ht="18">
      <c r="A216" s="490" t="s">
        <v>32</v>
      </c>
      <c r="B216" s="490"/>
      <c r="C216" s="490"/>
      <c r="D216" s="490"/>
      <c r="E216" s="490"/>
      <c r="F216" s="490"/>
      <c r="G216" s="490"/>
      <c r="H216" s="490"/>
      <c r="I216" s="490"/>
      <c r="J216" s="490"/>
      <c r="K216" s="490"/>
      <c r="L216" s="490"/>
      <c r="M216" s="4"/>
    </row>
    <row r="217" spans="1:13" ht="127.5" customHeight="1">
      <c r="A217" s="242" t="s">
        <v>33</v>
      </c>
      <c r="B217" s="241" t="s">
        <v>93</v>
      </c>
      <c r="C217" s="4">
        <v>350</v>
      </c>
      <c r="D217" s="4">
        <v>350</v>
      </c>
      <c r="E217" s="4"/>
      <c r="F217" s="4"/>
      <c r="G217" s="4"/>
      <c r="H217" s="4"/>
      <c r="I217" s="4">
        <v>350</v>
      </c>
      <c r="J217" s="4">
        <v>349.4</v>
      </c>
      <c r="K217" s="4"/>
      <c r="L217" s="4"/>
      <c r="M217" s="4"/>
    </row>
    <row r="218" spans="1:13" ht="30.75" customHeight="1">
      <c r="A218" s="202" t="s">
        <v>16</v>
      </c>
      <c r="B218" s="182"/>
      <c r="C218" s="243">
        <f t="shared" ref="C218:L218" si="45">SUM(C217)</f>
        <v>350</v>
      </c>
      <c r="D218" s="243">
        <f t="shared" si="45"/>
        <v>350</v>
      </c>
      <c r="E218" s="243">
        <f t="shared" si="45"/>
        <v>0</v>
      </c>
      <c r="F218" s="243">
        <f t="shared" si="45"/>
        <v>0</v>
      </c>
      <c r="G218" s="243">
        <f t="shared" si="45"/>
        <v>0</v>
      </c>
      <c r="H218" s="243">
        <f t="shared" si="45"/>
        <v>0</v>
      </c>
      <c r="I218" s="243">
        <f t="shared" si="45"/>
        <v>350</v>
      </c>
      <c r="J218" s="243">
        <f t="shared" si="45"/>
        <v>349.4</v>
      </c>
      <c r="K218" s="243">
        <f t="shared" si="45"/>
        <v>0</v>
      </c>
      <c r="L218" s="243">
        <f t="shared" si="45"/>
        <v>0</v>
      </c>
      <c r="M218" s="59"/>
    </row>
    <row r="219" spans="1:13" ht="24" customHeight="1">
      <c r="A219" s="210"/>
      <c r="B219" s="155" t="s">
        <v>195</v>
      </c>
      <c r="C219" s="243"/>
      <c r="D219" s="243"/>
      <c r="E219" s="243"/>
      <c r="F219" s="243"/>
      <c r="G219" s="243"/>
      <c r="H219" s="243"/>
      <c r="I219" s="243"/>
      <c r="J219" s="243"/>
      <c r="K219" s="243"/>
      <c r="L219" s="59"/>
      <c r="M219" s="59"/>
    </row>
    <row r="220" spans="1:13" ht="26.25" customHeight="1">
      <c r="A220" s="210"/>
      <c r="B220" s="155" t="s">
        <v>196</v>
      </c>
      <c r="C220" s="243">
        <f t="shared" ref="C220:L220" si="46">SUM(C217)</f>
        <v>350</v>
      </c>
      <c r="D220" s="243">
        <f t="shared" si="46"/>
        <v>350</v>
      </c>
      <c r="E220" s="243">
        <f t="shared" si="46"/>
        <v>0</v>
      </c>
      <c r="F220" s="243">
        <f t="shared" si="46"/>
        <v>0</v>
      </c>
      <c r="G220" s="243">
        <f t="shared" si="46"/>
        <v>0</v>
      </c>
      <c r="H220" s="243">
        <f t="shared" si="46"/>
        <v>0</v>
      </c>
      <c r="I220" s="243">
        <f t="shared" si="46"/>
        <v>350</v>
      </c>
      <c r="J220" s="243">
        <f t="shared" si="46"/>
        <v>349.4</v>
      </c>
      <c r="K220" s="243">
        <f t="shared" si="46"/>
        <v>0</v>
      </c>
      <c r="L220" s="243">
        <f t="shared" si="46"/>
        <v>0</v>
      </c>
      <c r="M220" s="59"/>
    </row>
    <row r="221" spans="1:13" s="1" customFormat="1" ht="32.25" customHeight="1" thickBot="1">
      <c r="A221" s="211"/>
      <c r="B221" s="177" t="s">
        <v>197</v>
      </c>
      <c r="C221" s="60"/>
      <c r="D221" s="60"/>
      <c r="E221" s="60"/>
      <c r="F221" s="60"/>
      <c r="G221" s="60"/>
      <c r="H221" s="60"/>
      <c r="I221" s="60"/>
      <c r="J221" s="60"/>
      <c r="K221" s="60"/>
      <c r="L221" s="29"/>
      <c r="M221" s="29"/>
    </row>
    <row r="222" spans="1:13" ht="48.75" customHeight="1">
      <c r="A222" s="487" t="s">
        <v>34</v>
      </c>
      <c r="B222" s="125" t="s">
        <v>160</v>
      </c>
      <c r="C222" s="27">
        <v>34100</v>
      </c>
      <c r="D222" s="27">
        <v>34100</v>
      </c>
      <c r="E222" s="27"/>
      <c r="F222" s="27"/>
      <c r="G222" s="27"/>
      <c r="H222" s="27"/>
      <c r="I222" s="27">
        <v>5949</v>
      </c>
      <c r="J222" s="27">
        <v>96</v>
      </c>
      <c r="K222" s="27">
        <v>28151</v>
      </c>
      <c r="L222" s="27">
        <v>3113.13</v>
      </c>
      <c r="M222" s="126"/>
    </row>
    <row r="223" spans="1:13" ht="69" customHeight="1">
      <c r="A223" s="488"/>
      <c r="B223" s="125" t="s">
        <v>273</v>
      </c>
      <c r="C223" s="373">
        <v>953.1</v>
      </c>
      <c r="D223" s="373">
        <v>953.1</v>
      </c>
      <c r="E223" s="373">
        <v>953.1</v>
      </c>
      <c r="F223" s="373">
        <v>953.1</v>
      </c>
      <c r="G223" s="373"/>
      <c r="H223" s="373"/>
      <c r="I223" s="373"/>
      <c r="J223" s="373"/>
      <c r="K223" s="373"/>
      <c r="L223" s="373"/>
      <c r="M223" s="126"/>
    </row>
    <row r="224" spans="1:13" ht="44.25" customHeight="1">
      <c r="A224" s="488"/>
      <c r="B224" s="125" t="s">
        <v>161</v>
      </c>
      <c r="C224" s="27">
        <v>449.4</v>
      </c>
      <c r="D224" s="27">
        <v>449.4</v>
      </c>
      <c r="E224" s="27">
        <v>449.4</v>
      </c>
      <c r="F224" s="145">
        <v>449.39499999999998</v>
      </c>
      <c r="G224" s="27"/>
      <c r="H224" s="27"/>
      <c r="I224" s="27"/>
      <c r="J224" s="27"/>
      <c r="K224" s="27"/>
      <c r="L224" s="33"/>
      <c r="M224" s="126"/>
    </row>
    <row r="225" spans="1:13" ht="45" customHeight="1">
      <c r="A225" s="488"/>
      <c r="B225" s="125" t="s">
        <v>162</v>
      </c>
      <c r="C225" s="27">
        <f>D225</f>
        <v>8897</v>
      </c>
      <c r="D225" s="27">
        <v>8897</v>
      </c>
      <c r="E225" s="27"/>
      <c r="F225" s="27"/>
      <c r="G225" s="27"/>
      <c r="H225" s="27"/>
      <c r="I225" s="27">
        <v>4418.2</v>
      </c>
      <c r="J225" s="27">
        <v>4418.2</v>
      </c>
      <c r="K225" s="27">
        <v>4478.8</v>
      </c>
      <c r="L225" s="27">
        <v>4478.8</v>
      </c>
      <c r="M225" s="126"/>
    </row>
    <row r="226" spans="1:13" ht="37.5" customHeight="1">
      <c r="A226" s="488"/>
      <c r="B226" s="125" t="s">
        <v>269</v>
      </c>
      <c r="C226" s="27">
        <v>1240.4000000000001</v>
      </c>
      <c r="D226" s="27">
        <v>1240.4000000000001</v>
      </c>
      <c r="E226" s="27"/>
      <c r="F226" s="27"/>
      <c r="G226" s="27"/>
      <c r="H226" s="27"/>
      <c r="I226" s="27"/>
      <c r="J226" s="27"/>
      <c r="K226" s="27">
        <v>1240.4000000000001</v>
      </c>
      <c r="L226" s="33">
        <v>219.5</v>
      </c>
      <c r="M226" s="126"/>
    </row>
    <row r="227" spans="1:13" ht="33.75" customHeight="1">
      <c r="A227" s="488"/>
      <c r="B227" s="125" t="s">
        <v>163</v>
      </c>
      <c r="C227" s="27">
        <v>8000</v>
      </c>
      <c r="D227" s="27">
        <v>8000</v>
      </c>
      <c r="E227" s="27"/>
      <c r="F227" s="27"/>
      <c r="G227" s="27"/>
      <c r="H227" s="27"/>
      <c r="I227" s="27">
        <v>5822.3</v>
      </c>
      <c r="J227" s="27">
        <v>5822.3</v>
      </c>
      <c r="K227" s="27">
        <v>2177.6999999999998</v>
      </c>
      <c r="L227" s="33">
        <v>1534</v>
      </c>
      <c r="M227" s="126"/>
    </row>
    <row r="228" spans="1:13" ht="33" customHeight="1">
      <c r="A228" s="488"/>
      <c r="B228" s="125" t="s">
        <v>270</v>
      </c>
      <c r="C228" s="27">
        <v>255</v>
      </c>
      <c r="D228" s="27">
        <v>255</v>
      </c>
      <c r="E228" s="27"/>
      <c r="F228" s="27"/>
      <c r="G228" s="27">
        <v>97</v>
      </c>
      <c r="H228" s="27">
        <v>97</v>
      </c>
      <c r="I228" s="27">
        <v>158</v>
      </c>
      <c r="J228" s="27">
        <v>158</v>
      </c>
      <c r="K228" s="27"/>
      <c r="L228" s="33"/>
      <c r="M228" s="126"/>
    </row>
    <row r="229" spans="1:13" ht="29.25" customHeight="1">
      <c r="A229" s="488"/>
      <c r="B229" s="125" t="s">
        <v>271</v>
      </c>
      <c r="C229" s="27">
        <v>1591.1</v>
      </c>
      <c r="D229" s="27">
        <v>1591.1</v>
      </c>
      <c r="E229" s="27"/>
      <c r="F229" s="27"/>
      <c r="G229" s="27"/>
      <c r="H229" s="27"/>
      <c r="I229" s="27">
        <v>1250.4000000000001</v>
      </c>
      <c r="J229" s="27">
        <v>1250.4000000000001</v>
      </c>
      <c r="K229" s="27">
        <v>340.7</v>
      </c>
      <c r="L229" s="33">
        <v>340.7</v>
      </c>
      <c r="M229" s="201"/>
    </row>
    <row r="230" spans="1:13" ht="29.25" customHeight="1">
      <c r="A230" s="488"/>
      <c r="B230" s="125" t="s">
        <v>330</v>
      </c>
      <c r="C230" s="27">
        <v>1250</v>
      </c>
      <c r="D230" s="27">
        <v>1250</v>
      </c>
      <c r="E230" s="27"/>
      <c r="F230" s="27"/>
      <c r="G230" s="27"/>
      <c r="H230" s="27"/>
      <c r="I230" s="27">
        <v>200</v>
      </c>
      <c r="J230" s="27">
        <v>200</v>
      </c>
      <c r="K230" s="27">
        <v>804.8</v>
      </c>
      <c r="L230" s="33">
        <v>804.8</v>
      </c>
      <c r="M230" s="201"/>
    </row>
    <row r="231" spans="1:13" ht="29.25" customHeight="1">
      <c r="A231" s="488"/>
      <c r="B231" s="125" t="s">
        <v>272</v>
      </c>
      <c r="C231" s="27">
        <v>4860.3999999999996</v>
      </c>
      <c r="D231" s="27">
        <v>4860.3999999999996</v>
      </c>
      <c r="E231" s="27"/>
      <c r="F231" s="27"/>
      <c r="G231" s="27"/>
      <c r="H231" s="27"/>
      <c r="I231" s="27"/>
      <c r="J231" s="27"/>
      <c r="K231" s="27">
        <v>4860.3999999999996</v>
      </c>
      <c r="L231" s="33">
        <v>4420.38</v>
      </c>
      <c r="M231" s="201"/>
    </row>
    <row r="232" spans="1:13" ht="29.25" customHeight="1">
      <c r="A232" s="488"/>
      <c r="B232" s="372" t="s">
        <v>358</v>
      </c>
      <c r="C232" s="27">
        <v>100</v>
      </c>
      <c r="D232" s="27">
        <v>100</v>
      </c>
      <c r="E232" s="27"/>
      <c r="F232" s="27"/>
      <c r="G232" s="27"/>
      <c r="H232" s="27"/>
      <c r="I232" s="27"/>
      <c r="J232" s="27"/>
      <c r="K232" s="27">
        <v>100</v>
      </c>
      <c r="L232" s="33">
        <v>99.9</v>
      </c>
      <c r="M232" s="201"/>
    </row>
    <row r="233" spans="1:13" ht="29.25" customHeight="1">
      <c r="A233" s="488"/>
      <c r="B233" s="372" t="s">
        <v>359</v>
      </c>
      <c r="C233" s="27">
        <v>5300</v>
      </c>
      <c r="D233" s="27">
        <v>5300</v>
      </c>
      <c r="E233" s="27"/>
      <c r="F233" s="27"/>
      <c r="G233" s="27"/>
      <c r="H233" s="27"/>
      <c r="I233" s="27"/>
      <c r="J233" s="27"/>
      <c r="K233" s="27">
        <v>5300</v>
      </c>
      <c r="L233" s="33"/>
      <c r="M233" s="201"/>
    </row>
    <row r="234" spans="1:13" ht="29.25" customHeight="1">
      <c r="A234" s="488"/>
      <c r="B234" s="372" t="s">
        <v>360</v>
      </c>
      <c r="C234" s="27">
        <v>1500</v>
      </c>
      <c r="D234" s="27">
        <v>1500</v>
      </c>
      <c r="E234" s="27"/>
      <c r="F234" s="27"/>
      <c r="G234" s="27"/>
      <c r="H234" s="27"/>
      <c r="I234" s="27"/>
      <c r="J234" s="27"/>
      <c r="K234" s="27">
        <v>1500</v>
      </c>
      <c r="L234" s="33">
        <v>852.8</v>
      </c>
      <c r="M234" s="201"/>
    </row>
    <row r="235" spans="1:13" ht="29.25" customHeight="1">
      <c r="A235" s="488"/>
      <c r="B235" s="372" t="s">
        <v>361</v>
      </c>
      <c r="C235" s="27">
        <v>1082</v>
      </c>
      <c r="D235" s="27">
        <v>1082</v>
      </c>
      <c r="E235" s="27"/>
      <c r="F235" s="27"/>
      <c r="G235" s="27"/>
      <c r="H235" s="27"/>
      <c r="I235" s="27"/>
      <c r="J235" s="27"/>
      <c r="K235" s="27">
        <v>1082</v>
      </c>
      <c r="L235" s="33">
        <v>1000.8</v>
      </c>
      <c r="M235" s="201"/>
    </row>
    <row r="236" spans="1:13" ht="29.25" customHeight="1">
      <c r="A236" s="488"/>
      <c r="B236" s="372" t="s">
        <v>362</v>
      </c>
      <c r="C236" s="27">
        <v>100</v>
      </c>
      <c r="D236" s="27">
        <v>100</v>
      </c>
      <c r="E236" s="27"/>
      <c r="F236" s="27"/>
      <c r="G236" s="27"/>
      <c r="H236" s="27"/>
      <c r="I236" s="27"/>
      <c r="J236" s="27"/>
      <c r="K236" s="27">
        <v>100</v>
      </c>
      <c r="L236" s="33">
        <v>98.2</v>
      </c>
      <c r="M236" s="201"/>
    </row>
    <row r="237" spans="1:13" ht="50.25" customHeight="1">
      <c r="A237" s="488"/>
      <c r="B237" s="372" t="s">
        <v>363</v>
      </c>
      <c r="C237" s="27">
        <v>300</v>
      </c>
      <c r="D237" s="27">
        <v>300</v>
      </c>
      <c r="E237" s="27"/>
      <c r="F237" s="27"/>
      <c r="G237" s="27"/>
      <c r="H237" s="27"/>
      <c r="I237" s="27"/>
      <c r="J237" s="27"/>
      <c r="K237" s="27">
        <v>300</v>
      </c>
      <c r="L237" s="33">
        <v>294</v>
      </c>
      <c r="M237" s="33"/>
    </row>
    <row r="238" spans="1:13" ht="30.75" customHeight="1">
      <c r="A238" s="28" t="s">
        <v>16</v>
      </c>
      <c r="B238" s="182"/>
      <c r="C238" s="29">
        <f t="shared" ref="C238:L238" si="47">SUM(C237+C236+C235+C234+C233+C232+C231+C230+C229+C228+C227+C226+C225+C224+C223+C222)</f>
        <v>69978.399999999994</v>
      </c>
      <c r="D238" s="29">
        <f t="shared" si="47"/>
        <v>69978.399999999994</v>
      </c>
      <c r="E238" s="29">
        <f t="shared" si="47"/>
        <v>1402.5</v>
      </c>
      <c r="F238" s="29">
        <f t="shared" si="47"/>
        <v>1402.4949999999999</v>
      </c>
      <c r="G238" s="29">
        <f t="shared" si="47"/>
        <v>97</v>
      </c>
      <c r="H238" s="29">
        <f t="shared" si="47"/>
        <v>97</v>
      </c>
      <c r="I238" s="29">
        <f t="shared" si="47"/>
        <v>17797.900000000001</v>
      </c>
      <c r="J238" s="29">
        <f t="shared" si="47"/>
        <v>11944.900000000001</v>
      </c>
      <c r="K238" s="29">
        <f t="shared" si="47"/>
        <v>50435.8</v>
      </c>
      <c r="L238" s="29">
        <f t="shared" si="47"/>
        <v>17257.010000000002</v>
      </c>
      <c r="M238" s="29"/>
    </row>
    <row r="239" spans="1:13" ht="27" customHeight="1">
      <c r="A239" s="28"/>
      <c r="B239" s="155" t="s">
        <v>195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1:13" ht="30" customHeight="1">
      <c r="A240" s="28"/>
      <c r="B240" s="155" t="s">
        <v>196</v>
      </c>
      <c r="C240" s="29">
        <f t="shared" ref="C240:K240" si="48">SUM(C237+C236+C235+C234+C233+C232+C231+C230+C229+C228+C227+C226+C225+C224+C222)</f>
        <v>69025.3</v>
      </c>
      <c r="D240" s="29">
        <f t="shared" si="48"/>
        <v>69025.3</v>
      </c>
      <c r="E240" s="29">
        <f t="shared" si="48"/>
        <v>449.4</v>
      </c>
      <c r="F240" s="29">
        <f t="shared" si="48"/>
        <v>449.39499999999998</v>
      </c>
      <c r="G240" s="29">
        <f t="shared" si="48"/>
        <v>97</v>
      </c>
      <c r="H240" s="29">
        <f t="shared" si="48"/>
        <v>97</v>
      </c>
      <c r="I240" s="29">
        <f t="shared" si="48"/>
        <v>17797.900000000001</v>
      </c>
      <c r="J240" s="29">
        <f t="shared" si="48"/>
        <v>11944.900000000001</v>
      </c>
      <c r="K240" s="29">
        <f t="shared" si="48"/>
        <v>50435.8</v>
      </c>
      <c r="L240" s="29">
        <f>SUM(L237+L229+L228+L227+L226+L225+L224+L222)</f>
        <v>9980.130000000001</v>
      </c>
      <c r="M240" s="29"/>
    </row>
    <row r="241" spans="1:13" s="1" customFormat="1" ht="32.25" customHeight="1" thickBot="1">
      <c r="A241" s="28"/>
      <c r="B241" s="177" t="s">
        <v>197</v>
      </c>
      <c r="C241" s="29">
        <f t="shared" ref="C241:L241" si="49">SUM(C223)</f>
        <v>953.1</v>
      </c>
      <c r="D241" s="29">
        <f t="shared" si="49"/>
        <v>953.1</v>
      </c>
      <c r="E241" s="29">
        <f t="shared" si="49"/>
        <v>953.1</v>
      </c>
      <c r="F241" s="29">
        <f t="shared" si="49"/>
        <v>953.1</v>
      </c>
      <c r="G241" s="29">
        <f t="shared" si="49"/>
        <v>0</v>
      </c>
      <c r="H241" s="29">
        <f t="shared" si="49"/>
        <v>0</v>
      </c>
      <c r="I241" s="29">
        <f t="shared" si="49"/>
        <v>0</v>
      </c>
      <c r="J241" s="29">
        <f t="shared" si="49"/>
        <v>0</v>
      </c>
      <c r="K241" s="29">
        <f t="shared" si="49"/>
        <v>0</v>
      </c>
      <c r="L241" s="29">
        <f t="shared" si="49"/>
        <v>0</v>
      </c>
      <c r="M241" s="29"/>
    </row>
    <row r="242" spans="1:13" ht="168" customHeight="1">
      <c r="A242" s="487" t="s">
        <v>35</v>
      </c>
      <c r="B242" s="43" t="s">
        <v>274</v>
      </c>
      <c r="C242" s="4">
        <v>60</v>
      </c>
      <c r="D242" s="4">
        <v>60</v>
      </c>
      <c r="E242" s="4"/>
      <c r="F242" s="4"/>
      <c r="G242" s="4"/>
      <c r="H242" s="4"/>
      <c r="I242" s="4"/>
      <c r="J242" s="4"/>
      <c r="K242" s="4">
        <v>60</v>
      </c>
      <c r="L242" s="4">
        <v>60</v>
      </c>
      <c r="M242" s="4"/>
    </row>
    <row r="243" spans="1:13" ht="85.5" customHeight="1">
      <c r="A243" s="489"/>
      <c r="B243" s="244" t="s">
        <v>373</v>
      </c>
      <c r="C243" s="19">
        <v>65</v>
      </c>
      <c r="D243" s="19">
        <v>65</v>
      </c>
      <c r="E243" s="19"/>
      <c r="F243" s="19"/>
      <c r="G243" s="19"/>
      <c r="H243" s="19"/>
      <c r="I243" s="19"/>
      <c r="J243" s="19"/>
      <c r="K243" s="19">
        <v>65</v>
      </c>
      <c r="L243" s="19">
        <v>65</v>
      </c>
      <c r="M243" s="19"/>
    </row>
    <row r="244" spans="1:13" ht="36.75" customHeight="1">
      <c r="A244" s="28" t="s">
        <v>16</v>
      </c>
      <c r="B244" s="182"/>
      <c r="C244" s="29">
        <f t="shared" ref="C244:L244" si="50">SUM(C242+C243)</f>
        <v>125</v>
      </c>
      <c r="D244" s="29">
        <f t="shared" si="50"/>
        <v>125</v>
      </c>
      <c r="E244" s="29">
        <f t="shared" si="50"/>
        <v>0</v>
      </c>
      <c r="F244" s="29">
        <f t="shared" si="50"/>
        <v>0</v>
      </c>
      <c r="G244" s="29">
        <f t="shared" si="50"/>
        <v>0</v>
      </c>
      <c r="H244" s="29">
        <f t="shared" si="50"/>
        <v>0</v>
      </c>
      <c r="I244" s="29">
        <f t="shared" si="50"/>
        <v>0</v>
      </c>
      <c r="J244" s="29">
        <f t="shared" si="50"/>
        <v>0</v>
      </c>
      <c r="K244" s="29">
        <f t="shared" si="50"/>
        <v>125</v>
      </c>
      <c r="L244" s="29">
        <f t="shared" si="50"/>
        <v>125</v>
      </c>
      <c r="M244" s="29"/>
    </row>
    <row r="245" spans="1:13" ht="24" customHeight="1">
      <c r="A245" s="482"/>
      <c r="B245" s="155" t="s">
        <v>195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ht="27.75" customHeight="1">
      <c r="A246" s="483"/>
      <c r="B246" s="155" t="s">
        <v>196</v>
      </c>
      <c r="C246" s="59">
        <f t="shared" ref="C246:L246" si="51">SUM(C243+C242)</f>
        <v>125</v>
      </c>
      <c r="D246" s="59">
        <f t="shared" si="51"/>
        <v>125</v>
      </c>
      <c r="E246" s="59">
        <f t="shared" si="51"/>
        <v>0</v>
      </c>
      <c r="F246" s="59">
        <f t="shared" si="51"/>
        <v>0</v>
      </c>
      <c r="G246" s="59">
        <f t="shared" si="51"/>
        <v>0</v>
      </c>
      <c r="H246" s="59">
        <f t="shared" si="51"/>
        <v>0</v>
      </c>
      <c r="I246" s="59">
        <f t="shared" si="51"/>
        <v>0</v>
      </c>
      <c r="J246" s="59">
        <f t="shared" si="51"/>
        <v>0</v>
      </c>
      <c r="K246" s="59">
        <f t="shared" si="51"/>
        <v>125</v>
      </c>
      <c r="L246" s="59">
        <f t="shared" si="51"/>
        <v>125</v>
      </c>
      <c r="M246" s="59"/>
    </row>
    <row r="247" spans="1:13" s="1" customFormat="1" ht="32.25" customHeight="1" thickBot="1">
      <c r="A247" s="484"/>
      <c r="B247" s="177" t="s">
        <v>197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1:13" s="1" customFormat="1" ht="121.5" customHeight="1">
      <c r="A248" s="245" t="s">
        <v>180</v>
      </c>
      <c r="B248" s="246" t="s">
        <v>181</v>
      </c>
      <c r="C248" s="134">
        <v>3030.8</v>
      </c>
      <c r="D248" s="134">
        <v>3030.8</v>
      </c>
      <c r="E248" s="134">
        <v>766.5</v>
      </c>
      <c r="F248" s="134">
        <v>763.5</v>
      </c>
      <c r="G248" s="134">
        <v>824.8</v>
      </c>
      <c r="H248" s="134">
        <v>823.3</v>
      </c>
      <c r="I248" s="134">
        <v>691</v>
      </c>
      <c r="J248" s="134">
        <v>695.5</v>
      </c>
      <c r="K248" s="134">
        <v>748.5</v>
      </c>
      <c r="L248" s="60">
        <v>748.5</v>
      </c>
      <c r="M248" s="73"/>
    </row>
    <row r="249" spans="1:13" s="1" customFormat="1" ht="33.75" customHeight="1">
      <c r="A249" s="168" t="s">
        <v>2</v>
      </c>
      <c r="B249" s="195"/>
      <c r="C249" s="172">
        <f t="shared" ref="C249:L249" si="52">SUM(C248+C244+C238+C218)</f>
        <v>73484.2</v>
      </c>
      <c r="D249" s="172">
        <f t="shared" si="52"/>
        <v>73484.2</v>
      </c>
      <c r="E249" s="172">
        <f t="shared" si="52"/>
        <v>2169</v>
      </c>
      <c r="F249" s="172">
        <f t="shared" si="52"/>
        <v>2165.9949999999999</v>
      </c>
      <c r="G249" s="172">
        <f t="shared" si="52"/>
        <v>921.8</v>
      </c>
      <c r="H249" s="172">
        <f>SUM(H248+H244+H238+H244+H218)</f>
        <v>920.3</v>
      </c>
      <c r="I249" s="172">
        <f t="shared" si="52"/>
        <v>18838.900000000001</v>
      </c>
      <c r="J249" s="172">
        <f t="shared" si="52"/>
        <v>12989.800000000001</v>
      </c>
      <c r="K249" s="172">
        <f t="shared" si="52"/>
        <v>51309.3</v>
      </c>
      <c r="L249" s="172">
        <f t="shared" si="52"/>
        <v>18130.510000000002</v>
      </c>
      <c r="M249" s="172"/>
    </row>
    <row r="250" spans="1:13" s="1" customFormat="1" ht="27.75" customHeight="1">
      <c r="A250" s="168"/>
      <c r="B250" s="197" t="s">
        <v>195</v>
      </c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</row>
    <row r="251" spans="1:13" s="1" customFormat="1" ht="27.75" customHeight="1">
      <c r="A251" s="168"/>
      <c r="B251" s="197" t="s">
        <v>196</v>
      </c>
      <c r="C251" s="172">
        <f t="shared" ref="C251:L251" si="53">SUM(C248+C246+C240+C220)</f>
        <v>72531.100000000006</v>
      </c>
      <c r="D251" s="172">
        <f t="shared" si="53"/>
        <v>72531.100000000006</v>
      </c>
      <c r="E251" s="172">
        <f t="shared" si="53"/>
        <v>1215.9000000000001</v>
      </c>
      <c r="F251" s="172">
        <f t="shared" si="53"/>
        <v>1212.895</v>
      </c>
      <c r="G251" s="172">
        <f t="shared" si="53"/>
        <v>921.8</v>
      </c>
      <c r="H251" s="172">
        <f t="shared" si="53"/>
        <v>920.3</v>
      </c>
      <c r="I251" s="172">
        <f t="shared" si="53"/>
        <v>18838.900000000001</v>
      </c>
      <c r="J251" s="172">
        <f t="shared" si="53"/>
        <v>12989.800000000001</v>
      </c>
      <c r="K251" s="172">
        <f t="shared" si="53"/>
        <v>51309.3</v>
      </c>
      <c r="L251" s="172">
        <f t="shared" si="53"/>
        <v>10853.630000000001</v>
      </c>
      <c r="M251" s="172"/>
    </row>
    <row r="252" spans="1:13" s="1" customFormat="1" ht="39" customHeight="1" thickBot="1">
      <c r="A252" s="168"/>
      <c r="B252" s="198" t="s">
        <v>197</v>
      </c>
      <c r="C252" s="172">
        <f t="shared" ref="C252:K252" si="54">SUM(C247+C241+C221)</f>
        <v>953.1</v>
      </c>
      <c r="D252" s="172">
        <f t="shared" si="54"/>
        <v>953.1</v>
      </c>
      <c r="E252" s="172">
        <f t="shared" si="54"/>
        <v>953.1</v>
      </c>
      <c r="F252" s="172">
        <f t="shared" si="54"/>
        <v>953.1</v>
      </c>
      <c r="G252" s="172">
        <f t="shared" si="54"/>
        <v>0</v>
      </c>
      <c r="H252" s="172">
        <f t="shared" si="54"/>
        <v>0</v>
      </c>
      <c r="I252" s="172">
        <f t="shared" si="54"/>
        <v>0</v>
      </c>
      <c r="J252" s="172">
        <f t="shared" si="54"/>
        <v>0</v>
      </c>
      <c r="K252" s="172">
        <f t="shared" si="54"/>
        <v>0</v>
      </c>
      <c r="L252" s="172">
        <f>SUM(L241)</f>
        <v>0</v>
      </c>
      <c r="M252" s="172"/>
    </row>
    <row r="253" spans="1:13" ht="18" customHeight="1">
      <c r="A253" s="490" t="s">
        <v>36</v>
      </c>
      <c r="B253" s="490"/>
      <c r="C253" s="490"/>
      <c r="D253" s="490"/>
      <c r="E253" s="490"/>
      <c r="F253" s="490"/>
      <c r="G253" s="490"/>
      <c r="H253" s="490"/>
      <c r="I253" s="490"/>
      <c r="J253" s="490"/>
      <c r="K253" s="490"/>
      <c r="L253" s="490"/>
      <c r="M253" s="4"/>
    </row>
    <row r="254" spans="1:13" ht="69" customHeight="1">
      <c r="A254" s="487" t="s">
        <v>364</v>
      </c>
      <c r="B254" s="92" t="s">
        <v>142</v>
      </c>
      <c r="C254" s="93">
        <v>1050</v>
      </c>
      <c r="D254" s="93">
        <v>1050</v>
      </c>
      <c r="E254" s="94">
        <v>270</v>
      </c>
      <c r="F254" s="94">
        <v>230.2</v>
      </c>
      <c r="G254" s="94">
        <v>270</v>
      </c>
      <c r="H254" s="95">
        <v>166.6</v>
      </c>
      <c r="I254" s="94">
        <v>150</v>
      </c>
      <c r="J254" s="95">
        <v>403.2</v>
      </c>
      <c r="K254" s="94">
        <v>360</v>
      </c>
      <c r="L254" s="95">
        <v>250</v>
      </c>
      <c r="M254" s="90"/>
    </row>
    <row r="255" spans="1:13" ht="117" customHeight="1">
      <c r="A255" s="489"/>
      <c r="B255" s="96" t="s">
        <v>143</v>
      </c>
      <c r="C255" s="93">
        <v>935.2</v>
      </c>
      <c r="D255" s="93">
        <v>935.2</v>
      </c>
      <c r="E255" s="298">
        <v>300</v>
      </c>
      <c r="F255" s="94">
        <v>263.60000000000002</v>
      </c>
      <c r="G255" s="94">
        <v>300</v>
      </c>
      <c r="H255" s="95">
        <v>209.8</v>
      </c>
      <c r="I255" s="94">
        <v>150</v>
      </c>
      <c r="J255" s="95">
        <v>228.9</v>
      </c>
      <c r="K255" s="94">
        <v>185.2</v>
      </c>
      <c r="L255" s="95">
        <v>232.9</v>
      </c>
      <c r="M255" s="90"/>
    </row>
    <row r="256" spans="1:13" ht="45" customHeight="1">
      <c r="A256" s="489"/>
      <c r="B256" s="97" t="s">
        <v>144</v>
      </c>
      <c r="C256" s="98">
        <v>540</v>
      </c>
      <c r="D256" s="98">
        <v>540</v>
      </c>
      <c r="E256" s="94"/>
      <c r="F256" s="94"/>
      <c r="G256" s="95">
        <v>300</v>
      </c>
      <c r="H256" s="95">
        <v>295.89999999999998</v>
      </c>
      <c r="I256" s="94">
        <v>210</v>
      </c>
      <c r="J256" s="95">
        <v>214.1</v>
      </c>
      <c r="K256" s="94">
        <v>30</v>
      </c>
      <c r="L256" s="95">
        <v>30</v>
      </c>
      <c r="M256" s="90"/>
    </row>
    <row r="257" spans="1:13" ht="61.5" customHeight="1">
      <c r="A257" s="489"/>
      <c r="B257" s="299" t="s">
        <v>145</v>
      </c>
      <c r="C257" s="98">
        <v>150</v>
      </c>
      <c r="D257" s="98">
        <v>150</v>
      </c>
      <c r="E257" s="99"/>
      <c r="F257" s="99"/>
      <c r="G257" s="99">
        <v>50</v>
      </c>
      <c r="H257" s="99">
        <v>50</v>
      </c>
      <c r="I257" s="95">
        <v>50</v>
      </c>
      <c r="J257" s="95">
        <v>50</v>
      </c>
      <c r="K257" s="94">
        <v>50</v>
      </c>
      <c r="L257" s="95">
        <v>50</v>
      </c>
      <c r="M257" s="90"/>
    </row>
    <row r="258" spans="1:13" ht="37.5" customHeight="1">
      <c r="A258" s="28" t="s">
        <v>16</v>
      </c>
      <c r="B258" s="182"/>
      <c r="C258" s="300">
        <f t="shared" ref="C258:L258" si="55">SUM(C257+C256+C255+C254)</f>
        <v>2675.2</v>
      </c>
      <c r="D258" s="300">
        <f t="shared" si="55"/>
        <v>2675.2</v>
      </c>
      <c r="E258" s="300">
        <f t="shared" si="55"/>
        <v>570</v>
      </c>
      <c r="F258" s="300">
        <f t="shared" si="55"/>
        <v>493.8</v>
      </c>
      <c r="G258" s="300">
        <f t="shared" si="55"/>
        <v>920</v>
      </c>
      <c r="H258" s="300">
        <f t="shared" si="55"/>
        <v>722.30000000000007</v>
      </c>
      <c r="I258" s="300">
        <f t="shared" si="55"/>
        <v>560</v>
      </c>
      <c r="J258" s="300">
        <f t="shared" si="55"/>
        <v>896.2</v>
      </c>
      <c r="K258" s="300">
        <f t="shared" si="55"/>
        <v>625.20000000000005</v>
      </c>
      <c r="L258" s="300">
        <f t="shared" si="55"/>
        <v>562.9</v>
      </c>
      <c r="M258" s="304"/>
    </row>
    <row r="259" spans="1:13" ht="35.25" customHeight="1">
      <c r="A259" s="240"/>
      <c r="B259" s="155" t="s">
        <v>195</v>
      </c>
      <c r="C259" s="300"/>
      <c r="D259" s="300"/>
      <c r="E259" s="301"/>
      <c r="F259" s="301"/>
      <c r="G259" s="301"/>
      <c r="H259" s="301"/>
      <c r="I259" s="302"/>
      <c r="J259" s="302"/>
      <c r="K259" s="303"/>
      <c r="L259" s="302"/>
      <c r="M259" s="304"/>
    </row>
    <row r="260" spans="1:13" ht="30" customHeight="1">
      <c r="A260" s="240"/>
      <c r="B260" s="155" t="s">
        <v>196</v>
      </c>
      <c r="C260" s="300">
        <f t="shared" ref="C260:L260" si="56">SUM(C257+C256+C255+C254)</f>
        <v>2675.2</v>
      </c>
      <c r="D260" s="300">
        <f t="shared" si="56"/>
        <v>2675.2</v>
      </c>
      <c r="E260" s="300">
        <f t="shared" si="56"/>
        <v>570</v>
      </c>
      <c r="F260" s="300">
        <f t="shared" si="56"/>
        <v>493.8</v>
      </c>
      <c r="G260" s="300">
        <f t="shared" si="56"/>
        <v>920</v>
      </c>
      <c r="H260" s="300">
        <f t="shared" si="56"/>
        <v>722.30000000000007</v>
      </c>
      <c r="I260" s="300">
        <f t="shared" si="56"/>
        <v>560</v>
      </c>
      <c r="J260" s="300">
        <f t="shared" si="56"/>
        <v>896.2</v>
      </c>
      <c r="K260" s="300">
        <f t="shared" si="56"/>
        <v>625.20000000000005</v>
      </c>
      <c r="L260" s="300">
        <f t="shared" si="56"/>
        <v>562.9</v>
      </c>
      <c r="M260" s="304"/>
    </row>
    <row r="261" spans="1:13" s="1" customFormat="1" ht="32.25" customHeight="1" thickBot="1">
      <c r="A261" s="28"/>
      <c r="B261" s="177" t="s">
        <v>197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1:13" ht="63">
      <c r="A262" s="530" t="s">
        <v>37</v>
      </c>
      <c r="B262" s="308" t="s">
        <v>164</v>
      </c>
      <c r="C262" s="127">
        <v>253</v>
      </c>
      <c r="D262" s="127">
        <v>253</v>
      </c>
      <c r="E262" s="127">
        <v>61</v>
      </c>
      <c r="F262" s="127">
        <v>57.1</v>
      </c>
      <c r="G262" s="127">
        <v>60</v>
      </c>
      <c r="H262" s="127">
        <v>45.1</v>
      </c>
      <c r="I262" s="129">
        <v>80</v>
      </c>
      <c r="J262" s="95">
        <v>44.9</v>
      </c>
      <c r="K262" s="94">
        <v>52</v>
      </c>
      <c r="L262" s="95">
        <v>105.1</v>
      </c>
      <c r="M262" s="4"/>
    </row>
    <row r="263" spans="1:13" ht="78.75">
      <c r="A263" s="531"/>
      <c r="B263" s="92" t="s">
        <v>165</v>
      </c>
      <c r="C263" s="127">
        <v>108</v>
      </c>
      <c r="D263" s="127">
        <v>108</v>
      </c>
      <c r="E263" s="127">
        <v>21</v>
      </c>
      <c r="F263" s="127">
        <v>18</v>
      </c>
      <c r="G263" s="127">
        <v>20</v>
      </c>
      <c r="H263" s="127">
        <v>27</v>
      </c>
      <c r="I263" s="129">
        <v>50</v>
      </c>
      <c r="J263" s="95">
        <v>27</v>
      </c>
      <c r="K263" s="94">
        <v>17</v>
      </c>
      <c r="L263" s="95">
        <v>36</v>
      </c>
      <c r="M263" s="4"/>
    </row>
    <row r="264" spans="1:13" ht="94.5">
      <c r="A264" s="531"/>
      <c r="B264" s="92" t="s">
        <v>166</v>
      </c>
      <c r="C264" s="127">
        <v>42</v>
      </c>
      <c r="D264" s="127">
        <v>42</v>
      </c>
      <c r="E264" s="127"/>
      <c r="F264" s="127"/>
      <c r="G264" s="127"/>
      <c r="H264" s="127"/>
      <c r="I264" s="129"/>
      <c r="J264" s="95"/>
      <c r="K264" s="94">
        <v>42</v>
      </c>
      <c r="L264" s="95">
        <v>42</v>
      </c>
      <c r="M264" s="4"/>
    </row>
    <row r="265" spans="1:13" ht="47.25">
      <c r="A265" s="531"/>
      <c r="B265" s="92" t="s">
        <v>167</v>
      </c>
      <c r="C265" s="127">
        <v>442.4</v>
      </c>
      <c r="D265" s="127">
        <v>442.4</v>
      </c>
      <c r="E265" s="127">
        <v>15</v>
      </c>
      <c r="F265" s="127">
        <v>12.1</v>
      </c>
      <c r="G265" s="127">
        <v>60.8</v>
      </c>
      <c r="H265" s="127">
        <v>175.5</v>
      </c>
      <c r="I265" s="129">
        <v>70</v>
      </c>
      <c r="J265" s="95">
        <v>212.5</v>
      </c>
      <c r="K265" s="94">
        <v>296.60000000000002</v>
      </c>
      <c r="L265" s="95">
        <v>72.3</v>
      </c>
      <c r="M265" s="4"/>
    </row>
    <row r="266" spans="1:13" ht="63">
      <c r="A266" s="531"/>
      <c r="B266" s="308" t="s">
        <v>168</v>
      </c>
      <c r="C266" s="127">
        <v>270.39999999999998</v>
      </c>
      <c r="D266" s="127">
        <v>270.39999999999998</v>
      </c>
      <c r="E266" s="127"/>
      <c r="F266" s="127"/>
      <c r="G266" s="127">
        <v>200</v>
      </c>
      <c r="H266" s="127">
        <v>170.1</v>
      </c>
      <c r="I266" s="129">
        <v>70.400000000000006</v>
      </c>
      <c r="J266" s="95">
        <v>27.6</v>
      </c>
      <c r="K266" s="94"/>
      <c r="L266" s="95">
        <v>72.7</v>
      </c>
      <c r="M266" s="527"/>
    </row>
    <row r="267" spans="1:13" ht="78.75">
      <c r="A267" s="531"/>
      <c r="B267" s="92" t="s">
        <v>169</v>
      </c>
      <c r="C267" s="127">
        <v>30</v>
      </c>
      <c r="D267" s="127">
        <v>30</v>
      </c>
      <c r="E267" s="127"/>
      <c r="F267" s="127"/>
      <c r="G267" s="127">
        <v>30</v>
      </c>
      <c r="H267" s="127"/>
      <c r="I267" s="129"/>
      <c r="J267" s="95">
        <v>10</v>
      </c>
      <c r="K267" s="94"/>
      <c r="L267" s="95">
        <v>20</v>
      </c>
      <c r="M267" s="494"/>
    </row>
    <row r="268" spans="1:13" ht="94.5">
      <c r="A268" s="531"/>
      <c r="B268" s="92" t="s">
        <v>296</v>
      </c>
      <c r="C268" s="127">
        <v>30</v>
      </c>
      <c r="D268" s="127">
        <v>30</v>
      </c>
      <c r="E268" s="127"/>
      <c r="F268" s="127"/>
      <c r="G268" s="127"/>
      <c r="H268" s="127"/>
      <c r="I268" s="129">
        <v>30</v>
      </c>
      <c r="J268" s="128"/>
      <c r="K268" s="129"/>
      <c r="L268" s="95"/>
      <c r="M268" s="494"/>
    </row>
    <row r="269" spans="1:13" ht="18.75">
      <c r="A269" s="28" t="s">
        <v>16</v>
      </c>
      <c r="B269" s="182"/>
      <c r="C269" s="305">
        <f t="shared" ref="C269:L269" si="57">SUM(C268+C267+C266+C265+C264+C263+C262)</f>
        <v>1175.8</v>
      </c>
      <c r="D269" s="305">
        <f t="shared" si="57"/>
        <v>1175.8</v>
      </c>
      <c r="E269" s="305">
        <f t="shared" si="57"/>
        <v>97</v>
      </c>
      <c r="F269" s="305">
        <f t="shared" si="57"/>
        <v>87.2</v>
      </c>
      <c r="G269" s="305">
        <f t="shared" si="57"/>
        <v>370.8</v>
      </c>
      <c r="H269" s="305">
        <f t="shared" si="57"/>
        <v>417.70000000000005</v>
      </c>
      <c r="I269" s="305">
        <f t="shared" si="57"/>
        <v>300.39999999999998</v>
      </c>
      <c r="J269" s="305">
        <f t="shared" si="57"/>
        <v>322</v>
      </c>
      <c r="K269" s="305">
        <f t="shared" si="57"/>
        <v>407.6</v>
      </c>
      <c r="L269" s="305">
        <f t="shared" si="57"/>
        <v>348.1</v>
      </c>
      <c r="M269" s="307"/>
    </row>
    <row r="270" spans="1:13" ht="15.75">
      <c r="A270" s="482"/>
      <c r="B270" s="155" t="s">
        <v>195</v>
      </c>
      <c r="C270" s="305"/>
      <c r="D270" s="305"/>
      <c r="E270" s="305"/>
      <c r="F270" s="305"/>
      <c r="G270" s="305"/>
      <c r="H270" s="305"/>
      <c r="I270" s="306"/>
      <c r="J270" s="306"/>
      <c r="K270" s="306"/>
      <c r="L270" s="302"/>
      <c r="M270" s="307"/>
    </row>
    <row r="271" spans="1:13" ht="15.75">
      <c r="A271" s="483"/>
      <c r="B271" s="155" t="s">
        <v>196</v>
      </c>
      <c r="C271" s="305">
        <f t="shared" ref="C271:L271" si="58">SUM(C268+C267+C266+C265+C264+C263+C262)</f>
        <v>1175.8</v>
      </c>
      <c r="D271" s="305">
        <f t="shared" si="58"/>
        <v>1175.8</v>
      </c>
      <c r="E271" s="305">
        <f t="shared" si="58"/>
        <v>97</v>
      </c>
      <c r="F271" s="305">
        <f t="shared" si="58"/>
        <v>87.2</v>
      </c>
      <c r="G271" s="305">
        <f t="shared" si="58"/>
        <v>370.8</v>
      </c>
      <c r="H271" s="305">
        <f t="shared" si="58"/>
        <v>417.70000000000005</v>
      </c>
      <c r="I271" s="305">
        <f t="shared" si="58"/>
        <v>300.39999999999998</v>
      </c>
      <c r="J271" s="305">
        <f t="shared" si="58"/>
        <v>322</v>
      </c>
      <c r="K271" s="305">
        <f t="shared" si="58"/>
        <v>407.6</v>
      </c>
      <c r="L271" s="305">
        <f t="shared" si="58"/>
        <v>348.1</v>
      </c>
      <c r="M271" s="307"/>
    </row>
    <row r="272" spans="1:13" s="1" customFormat="1" ht="32.25" customHeight="1">
      <c r="A272" s="483"/>
      <c r="B272" s="309" t="s">
        <v>197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 spans="1:13" s="1" customFormat="1" ht="32.25" customHeight="1">
      <c r="A273" s="165" t="s">
        <v>2</v>
      </c>
      <c r="B273" s="195"/>
      <c r="C273" s="172">
        <f t="shared" ref="C273:L273" si="59">SUM(C269+C258)</f>
        <v>3851</v>
      </c>
      <c r="D273" s="172">
        <f t="shared" si="59"/>
        <v>3851</v>
      </c>
      <c r="E273" s="172">
        <f t="shared" si="59"/>
        <v>667</v>
      </c>
      <c r="F273" s="172">
        <f t="shared" si="59"/>
        <v>581</v>
      </c>
      <c r="G273" s="172">
        <f t="shared" si="59"/>
        <v>1290.8</v>
      </c>
      <c r="H273" s="172">
        <f t="shared" si="59"/>
        <v>1140</v>
      </c>
      <c r="I273" s="172">
        <f t="shared" si="59"/>
        <v>860.4</v>
      </c>
      <c r="J273" s="172">
        <f t="shared" si="59"/>
        <v>1218.2</v>
      </c>
      <c r="K273" s="172">
        <f t="shared" si="59"/>
        <v>1032.8000000000002</v>
      </c>
      <c r="L273" s="172">
        <f t="shared" si="59"/>
        <v>911</v>
      </c>
      <c r="M273" s="172"/>
    </row>
    <row r="274" spans="1:13" s="1" customFormat="1" ht="32.25" customHeight="1">
      <c r="A274" s="310"/>
      <c r="B274" s="197" t="s">
        <v>195</v>
      </c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</row>
    <row r="275" spans="1:13" s="1" customFormat="1" ht="32.25" customHeight="1">
      <c r="A275" s="310"/>
      <c r="B275" s="197" t="s">
        <v>196</v>
      </c>
      <c r="C275" s="172">
        <f t="shared" ref="C275:L275" si="60">SUM(C271+C260)</f>
        <v>3851</v>
      </c>
      <c r="D275" s="172">
        <f t="shared" si="60"/>
        <v>3851</v>
      </c>
      <c r="E275" s="172">
        <f t="shared" si="60"/>
        <v>667</v>
      </c>
      <c r="F275" s="172">
        <f t="shared" si="60"/>
        <v>581</v>
      </c>
      <c r="G275" s="172">
        <f t="shared" si="60"/>
        <v>1290.8</v>
      </c>
      <c r="H275" s="172">
        <f t="shared" si="60"/>
        <v>1140</v>
      </c>
      <c r="I275" s="172">
        <f t="shared" si="60"/>
        <v>860.4</v>
      </c>
      <c r="J275" s="172">
        <f t="shared" si="60"/>
        <v>1218.2</v>
      </c>
      <c r="K275" s="172">
        <f t="shared" si="60"/>
        <v>1032.8000000000002</v>
      </c>
      <c r="L275" s="172">
        <f t="shared" si="60"/>
        <v>911</v>
      </c>
      <c r="M275" s="172"/>
    </row>
    <row r="276" spans="1:13" s="1" customFormat="1" ht="37.5" customHeight="1" thickBot="1">
      <c r="A276" s="165"/>
      <c r="B276" s="198" t="s">
        <v>197</v>
      </c>
      <c r="C276" s="166">
        <f t="shared" ref="C276:L276" si="61">SUM(C272+C261)</f>
        <v>0</v>
      </c>
      <c r="D276" s="166">
        <f t="shared" si="61"/>
        <v>0</v>
      </c>
      <c r="E276" s="166">
        <f t="shared" si="61"/>
        <v>0</v>
      </c>
      <c r="F276" s="166">
        <f t="shared" si="61"/>
        <v>0</v>
      </c>
      <c r="G276" s="166">
        <f t="shared" si="61"/>
        <v>0</v>
      </c>
      <c r="H276" s="166">
        <f t="shared" si="61"/>
        <v>0</v>
      </c>
      <c r="I276" s="166">
        <f t="shared" si="61"/>
        <v>0</v>
      </c>
      <c r="J276" s="166">
        <f t="shared" si="61"/>
        <v>0</v>
      </c>
      <c r="K276" s="166">
        <f t="shared" si="61"/>
        <v>0</v>
      </c>
      <c r="L276" s="166">
        <f t="shared" si="61"/>
        <v>0</v>
      </c>
      <c r="M276" s="167"/>
    </row>
    <row r="277" spans="1:13" ht="18">
      <c r="A277" s="490" t="s">
        <v>38</v>
      </c>
      <c r="B277" s="490"/>
      <c r="C277" s="490"/>
      <c r="D277" s="490"/>
      <c r="E277" s="490"/>
      <c r="F277" s="490"/>
      <c r="G277" s="490"/>
      <c r="H277" s="490"/>
      <c r="I277" s="490"/>
      <c r="J277" s="490"/>
      <c r="K277" s="490"/>
      <c r="L277" s="490"/>
      <c r="M277" s="4"/>
    </row>
    <row r="278" spans="1:13" ht="63">
      <c r="A278" s="493" t="s">
        <v>39</v>
      </c>
      <c r="B278" s="411" t="s">
        <v>109</v>
      </c>
      <c r="C278" s="394">
        <v>1500</v>
      </c>
      <c r="D278" s="394">
        <v>1500</v>
      </c>
      <c r="E278" s="395" t="s">
        <v>194</v>
      </c>
      <c r="F278" s="395" t="s">
        <v>194</v>
      </c>
      <c r="G278" s="395">
        <v>0</v>
      </c>
      <c r="H278" s="395">
        <v>0</v>
      </c>
      <c r="I278" s="401">
        <v>0</v>
      </c>
      <c r="J278" s="395">
        <v>0</v>
      </c>
      <c r="K278" s="395">
        <v>1500</v>
      </c>
      <c r="L278" s="397" t="s">
        <v>194</v>
      </c>
      <c r="M278" s="4"/>
    </row>
    <row r="279" spans="1:13" ht="15.75">
      <c r="A279" s="489"/>
      <c r="B279" s="412" t="s">
        <v>195</v>
      </c>
      <c r="C279" s="394"/>
      <c r="D279" s="394"/>
      <c r="E279" s="395"/>
      <c r="F279" s="395"/>
      <c r="G279" s="395"/>
      <c r="H279" s="395"/>
      <c r="I279" s="401"/>
      <c r="J279" s="395"/>
      <c r="K279" s="395"/>
      <c r="L279" s="396"/>
      <c r="M279" s="4"/>
    </row>
    <row r="280" spans="1:13" ht="15.75">
      <c r="A280" s="489"/>
      <c r="B280" s="412" t="s">
        <v>196</v>
      </c>
      <c r="C280" s="394">
        <v>1500</v>
      </c>
      <c r="D280" s="394">
        <v>1500</v>
      </c>
      <c r="E280" s="395" t="s">
        <v>194</v>
      </c>
      <c r="F280" s="395" t="s">
        <v>194</v>
      </c>
      <c r="G280" s="395">
        <v>0</v>
      </c>
      <c r="H280" s="395">
        <v>0</v>
      </c>
      <c r="I280" s="401">
        <v>0</v>
      </c>
      <c r="J280" s="395">
        <v>0</v>
      </c>
      <c r="K280" s="395">
        <v>1500</v>
      </c>
      <c r="L280" s="397" t="s">
        <v>194</v>
      </c>
      <c r="M280" s="4"/>
    </row>
    <row r="281" spans="1:13" ht="31.5">
      <c r="A281" s="489"/>
      <c r="B281" s="412" t="s">
        <v>197</v>
      </c>
      <c r="C281" s="394"/>
      <c r="D281" s="394"/>
      <c r="E281" s="395"/>
      <c r="F281" s="395"/>
      <c r="G281" s="395"/>
      <c r="H281" s="395"/>
      <c r="I281" s="401"/>
      <c r="J281" s="395"/>
      <c r="K281" s="395"/>
      <c r="L281" s="396"/>
      <c r="M281" s="4"/>
    </row>
    <row r="282" spans="1:13" ht="47.25">
      <c r="A282" s="489"/>
      <c r="B282" s="413" t="s">
        <v>110</v>
      </c>
      <c r="C282" s="401" t="s">
        <v>206</v>
      </c>
      <c r="D282" s="401" t="s">
        <v>206</v>
      </c>
      <c r="E282" s="398">
        <v>90</v>
      </c>
      <c r="F282" s="398">
        <v>90</v>
      </c>
      <c r="G282" s="398">
        <v>49.8</v>
      </c>
      <c r="H282" s="398">
        <v>49.8</v>
      </c>
      <c r="I282" s="398">
        <v>332.38</v>
      </c>
      <c r="J282" s="398">
        <v>237.38</v>
      </c>
      <c r="K282" s="399">
        <v>222.82</v>
      </c>
      <c r="L282" s="399">
        <v>222.82</v>
      </c>
      <c r="M282" s="4"/>
    </row>
    <row r="283" spans="1:13" ht="15.75">
      <c r="A283" s="489"/>
      <c r="B283" s="412" t="s">
        <v>195</v>
      </c>
      <c r="C283" s="401"/>
      <c r="D283" s="401"/>
      <c r="E283" s="398"/>
      <c r="F283" s="398"/>
      <c r="G283" s="398"/>
      <c r="H283" s="398"/>
      <c r="I283" s="398"/>
      <c r="J283" s="398"/>
      <c r="K283" s="399"/>
      <c r="L283" s="399"/>
      <c r="M283" s="4"/>
    </row>
    <row r="284" spans="1:13" ht="15.75">
      <c r="A284" s="489"/>
      <c r="B284" s="412" t="s">
        <v>196</v>
      </c>
      <c r="C284" s="401" t="s">
        <v>206</v>
      </c>
      <c r="D284" s="401" t="s">
        <v>206</v>
      </c>
      <c r="E284" s="398">
        <v>90</v>
      </c>
      <c r="F284" s="398">
        <f>F282</f>
        <v>90</v>
      </c>
      <c r="G284" s="398">
        <v>49.8</v>
      </c>
      <c r="H284" s="398">
        <v>49.8</v>
      </c>
      <c r="I284" s="398">
        <v>332.38</v>
      </c>
      <c r="J284" s="398">
        <v>237.38</v>
      </c>
      <c r="K284" s="399">
        <f>K282</f>
        <v>222.82</v>
      </c>
      <c r="L284" s="399">
        <f>L282</f>
        <v>222.82</v>
      </c>
      <c r="M284" s="4"/>
    </row>
    <row r="285" spans="1:13" ht="31.5">
      <c r="A285" s="489"/>
      <c r="B285" s="414" t="s">
        <v>197</v>
      </c>
      <c r="C285" s="401"/>
      <c r="D285" s="401"/>
      <c r="E285" s="398"/>
      <c r="F285" s="398"/>
      <c r="G285" s="398"/>
      <c r="H285" s="398"/>
      <c r="I285" s="398"/>
      <c r="J285" s="398"/>
      <c r="K285" s="397"/>
      <c r="L285" s="397"/>
      <c r="M285" s="4"/>
    </row>
    <row r="286" spans="1:13" ht="63">
      <c r="A286" s="489"/>
      <c r="B286" s="415" t="s">
        <v>112</v>
      </c>
      <c r="C286" s="394">
        <v>55</v>
      </c>
      <c r="D286" s="394">
        <v>55</v>
      </c>
      <c r="E286" s="398">
        <v>0</v>
      </c>
      <c r="F286" s="398" t="s">
        <v>194</v>
      </c>
      <c r="G286" s="398" t="s">
        <v>194</v>
      </c>
      <c r="H286" s="398">
        <v>0</v>
      </c>
      <c r="I286" s="398">
        <v>55</v>
      </c>
      <c r="J286" s="398">
        <v>0</v>
      </c>
      <c r="K286" s="400" t="s">
        <v>194</v>
      </c>
      <c r="L286" s="400">
        <v>55</v>
      </c>
      <c r="M286" s="4"/>
    </row>
    <row r="287" spans="1:13" ht="15.75">
      <c r="A287" s="489"/>
      <c r="B287" s="414" t="s">
        <v>195</v>
      </c>
      <c r="C287" s="394"/>
      <c r="D287" s="394"/>
      <c r="E287" s="398"/>
      <c r="F287" s="398"/>
      <c r="G287" s="398"/>
      <c r="H287" s="398"/>
      <c r="I287" s="398"/>
      <c r="J287" s="398"/>
      <c r="K287" s="400"/>
      <c r="L287" s="400"/>
      <c r="M287" s="4"/>
    </row>
    <row r="288" spans="1:13" ht="15.75">
      <c r="A288" s="489"/>
      <c r="B288" s="412" t="s">
        <v>196</v>
      </c>
      <c r="C288" s="394">
        <f>C286</f>
        <v>55</v>
      </c>
      <c r="D288" s="394">
        <f>D286</f>
        <v>55</v>
      </c>
      <c r="E288" s="398">
        <v>0</v>
      </c>
      <c r="F288" s="398" t="s">
        <v>194</v>
      </c>
      <c r="G288" s="398" t="s">
        <v>194</v>
      </c>
      <c r="H288" s="398">
        <v>0</v>
      </c>
      <c r="I288" s="398">
        <v>55</v>
      </c>
      <c r="J288" s="398">
        <v>0</v>
      </c>
      <c r="K288" s="400" t="s">
        <v>194</v>
      </c>
      <c r="L288" s="400">
        <f>L286</f>
        <v>55</v>
      </c>
      <c r="M288" s="4"/>
    </row>
    <row r="289" spans="1:13" ht="31.5">
      <c r="A289" s="489"/>
      <c r="B289" s="412" t="s">
        <v>197</v>
      </c>
      <c r="C289" s="394"/>
      <c r="D289" s="394"/>
      <c r="E289" s="398"/>
      <c r="F289" s="398"/>
      <c r="G289" s="398"/>
      <c r="H289" s="398"/>
      <c r="I289" s="398"/>
      <c r="J289" s="398"/>
      <c r="K289" s="400"/>
      <c r="L289" s="400"/>
      <c r="M289" s="4"/>
    </row>
    <row r="290" spans="1:13" ht="31.5">
      <c r="A290" s="489"/>
      <c r="B290" s="416" t="s">
        <v>207</v>
      </c>
      <c r="C290" s="394" t="s">
        <v>111</v>
      </c>
      <c r="D290" s="394" t="s">
        <v>111</v>
      </c>
      <c r="E290" s="398" t="s">
        <v>194</v>
      </c>
      <c r="F290" s="398" t="s">
        <v>194</v>
      </c>
      <c r="G290" s="398" t="s">
        <v>194</v>
      </c>
      <c r="H290" s="398">
        <v>0</v>
      </c>
      <c r="I290" s="398">
        <v>0</v>
      </c>
      <c r="J290" s="398">
        <v>0</v>
      </c>
      <c r="K290" s="397">
        <v>100</v>
      </c>
      <c r="L290" s="397">
        <v>99.846000000000004</v>
      </c>
      <c r="M290" s="181"/>
    </row>
    <row r="291" spans="1:13" ht="15.75">
      <c r="A291" s="489"/>
      <c r="B291" s="412" t="s">
        <v>195</v>
      </c>
      <c r="C291" s="394"/>
      <c r="D291" s="394"/>
      <c r="E291" s="398"/>
      <c r="F291" s="398"/>
      <c r="G291" s="398"/>
      <c r="H291" s="398"/>
      <c r="I291" s="398"/>
      <c r="J291" s="398"/>
      <c r="K291" s="397"/>
      <c r="L291" s="397"/>
      <c r="M291" s="4"/>
    </row>
    <row r="292" spans="1:13" ht="15.75">
      <c r="A292" s="489"/>
      <c r="B292" s="412" t="s">
        <v>196</v>
      </c>
      <c r="C292" s="394" t="s">
        <v>111</v>
      </c>
      <c r="D292" s="394" t="s">
        <v>111</v>
      </c>
      <c r="E292" s="398" t="s">
        <v>194</v>
      </c>
      <c r="F292" s="398" t="s">
        <v>194</v>
      </c>
      <c r="G292" s="398" t="s">
        <v>194</v>
      </c>
      <c r="H292" s="398">
        <v>0</v>
      </c>
      <c r="I292" s="398">
        <v>0</v>
      </c>
      <c r="J292" s="398">
        <v>0</v>
      </c>
      <c r="K292" s="397">
        <v>100</v>
      </c>
      <c r="L292" s="397">
        <f>L290</f>
        <v>99.846000000000004</v>
      </c>
      <c r="M292" s="4"/>
    </row>
    <row r="293" spans="1:13" ht="31.5">
      <c r="A293" s="489"/>
      <c r="B293" s="412" t="s">
        <v>197</v>
      </c>
      <c r="C293" s="394"/>
      <c r="D293" s="394"/>
      <c r="E293" s="398"/>
      <c r="F293" s="398"/>
      <c r="G293" s="398"/>
      <c r="H293" s="398"/>
      <c r="I293" s="398"/>
      <c r="J293" s="398"/>
      <c r="K293" s="397"/>
      <c r="L293" s="397"/>
      <c r="M293" s="4"/>
    </row>
    <row r="294" spans="1:13" ht="78.75">
      <c r="A294" s="489"/>
      <c r="B294" s="411" t="s">
        <v>221</v>
      </c>
      <c r="C294" s="394">
        <v>150.4</v>
      </c>
      <c r="D294" s="394">
        <v>150.4</v>
      </c>
      <c r="E294" s="398" t="s">
        <v>194</v>
      </c>
      <c r="F294" s="398" t="s">
        <v>194</v>
      </c>
      <c r="G294" s="398" t="s">
        <v>194</v>
      </c>
      <c r="H294" s="398">
        <v>0</v>
      </c>
      <c r="I294" s="398" t="s">
        <v>194</v>
      </c>
      <c r="J294" s="398">
        <v>0</v>
      </c>
      <c r="K294" s="397">
        <v>150.4</v>
      </c>
      <c r="L294" s="397">
        <v>150.37899999999999</v>
      </c>
      <c r="M294" s="4"/>
    </row>
    <row r="295" spans="1:13" ht="15.75">
      <c r="A295" s="489"/>
      <c r="B295" s="412" t="s">
        <v>195</v>
      </c>
      <c r="C295" s="394"/>
      <c r="D295" s="394"/>
      <c r="E295" s="398"/>
      <c r="F295" s="398"/>
      <c r="G295" s="398"/>
      <c r="H295" s="398"/>
      <c r="I295" s="398"/>
      <c r="J295" s="398"/>
      <c r="K295" s="397"/>
      <c r="L295" s="397"/>
      <c r="M295" s="4"/>
    </row>
    <row r="296" spans="1:13" ht="15.75">
      <c r="A296" s="489"/>
      <c r="B296" s="412" t="s">
        <v>196</v>
      </c>
      <c r="C296" s="394">
        <v>150.4</v>
      </c>
      <c r="D296" s="394">
        <v>150.4</v>
      </c>
      <c r="E296" s="398" t="s">
        <v>194</v>
      </c>
      <c r="F296" s="398" t="s">
        <v>194</v>
      </c>
      <c r="G296" s="398" t="s">
        <v>194</v>
      </c>
      <c r="H296" s="398">
        <v>0</v>
      </c>
      <c r="I296" s="398" t="s">
        <v>194</v>
      </c>
      <c r="J296" s="398">
        <v>0</v>
      </c>
      <c r="K296" s="397">
        <v>150.4</v>
      </c>
      <c r="L296" s="397">
        <f>L294</f>
        <v>150.37899999999999</v>
      </c>
      <c r="M296" s="4"/>
    </row>
    <row r="297" spans="1:13" ht="31.5">
      <c r="A297" s="489"/>
      <c r="B297" s="412" t="s">
        <v>197</v>
      </c>
      <c r="C297" s="394"/>
      <c r="D297" s="394"/>
      <c r="E297" s="398"/>
      <c r="F297" s="398"/>
      <c r="G297" s="398"/>
      <c r="H297" s="398"/>
      <c r="I297" s="398"/>
      <c r="J297" s="398"/>
      <c r="K297" s="397"/>
      <c r="L297" s="397"/>
      <c r="M297" s="4"/>
    </row>
    <row r="298" spans="1:13" ht="63">
      <c r="A298" s="489"/>
      <c r="B298" s="411" t="s">
        <v>222</v>
      </c>
      <c r="C298" s="394">
        <v>1530.2</v>
      </c>
      <c r="D298" s="394">
        <v>1530.2</v>
      </c>
      <c r="E298" s="398" t="s">
        <v>194</v>
      </c>
      <c r="F298" s="398" t="s">
        <v>194</v>
      </c>
      <c r="G298" s="398" t="s">
        <v>194</v>
      </c>
      <c r="H298" s="398">
        <v>0</v>
      </c>
      <c r="I298" s="398" t="s">
        <v>194</v>
      </c>
      <c r="J298" s="398">
        <v>0</v>
      </c>
      <c r="K298" s="397">
        <v>1530.2</v>
      </c>
      <c r="L298" s="397">
        <v>1530.1110000000001</v>
      </c>
      <c r="M298" s="4"/>
    </row>
    <row r="299" spans="1:13" ht="15.75">
      <c r="A299" s="489"/>
      <c r="B299" s="412" t="s">
        <v>195</v>
      </c>
      <c r="C299" s="394"/>
      <c r="D299" s="394"/>
      <c r="E299" s="398"/>
      <c r="F299" s="398"/>
      <c r="G299" s="398"/>
      <c r="H299" s="398"/>
      <c r="I299" s="398"/>
      <c r="J299" s="398"/>
      <c r="K299" s="397"/>
      <c r="L299" s="397"/>
      <c r="M299" s="4"/>
    </row>
    <row r="300" spans="1:13" ht="15.75">
      <c r="A300" s="489"/>
      <c r="B300" s="412" t="s">
        <v>196</v>
      </c>
      <c r="C300" s="394">
        <v>1530.2</v>
      </c>
      <c r="D300" s="394">
        <v>1530.2</v>
      </c>
      <c r="E300" s="398" t="s">
        <v>194</v>
      </c>
      <c r="F300" s="398" t="s">
        <v>194</v>
      </c>
      <c r="G300" s="398" t="s">
        <v>194</v>
      </c>
      <c r="H300" s="398">
        <v>0</v>
      </c>
      <c r="I300" s="398" t="s">
        <v>194</v>
      </c>
      <c r="J300" s="398">
        <v>0</v>
      </c>
      <c r="K300" s="397">
        <v>1530.2</v>
      </c>
      <c r="L300" s="397">
        <f>L298</f>
        <v>1530.1110000000001</v>
      </c>
      <c r="M300" s="4"/>
    </row>
    <row r="301" spans="1:13" ht="31.5">
      <c r="A301" s="489"/>
      <c r="B301" s="412" t="s">
        <v>197</v>
      </c>
      <c r="C301" s="394"/>
      <c r="D301" s="394"/>
      <c r="E301" s="398"/>
      <c r="F301" s="398"/>
      <c r="G301" s="398"/>
      <c r="H301" s="398"/>
      <c r="I301" s="398"/>
      <c r="J301" s="398"/>
      <c r="K301" s="397"/>
      <c r="L301" s="397"/>
      <c r="M301" s="4"/>
    </row>
    <row r="302" spans="1:13" ht="31.5">
      <c r="A302" s="489"/>
      <c r="B302" s="416" t="s">
        <v>155</v>
      </c>
      <c r="C302" s="394" t="s">
        <v>113</v>
      </c>
      <c r="D302" s="394" t="s">
        <v>113</v>
      </c>
      <c r="E302" s="398" t="s">
        <v>114</v>
      </c>
      <c r="F302" s="398" t="s">
        <v>114</v>
      </c>
      <c r="G302" s="398" t="s">
        <v>114</v>
      </c>
      <c r="H302" s="398">
        <v>5</v>
      </c>
      <c r="I302" s="398" t="s">
        <v>114</v>
      </c>
      <c r="J302" s="398">
        <v>5</v>
      </c>
      <c r="K302" s="401" t="s">
        <v>114</v>
      </c>
      <c r="L302" s="397">
        <v>5</v>
      </c>
      <c r="M302" s="4"/>
    </row>
    <row r="303" spans="1:13" ht="15.75">
      <c r="A303" s="489"/>
      <c r="B303" s="412" t="s">
        <v>195</v>
      </c>
      <c r="C303" s="394"/>
      <c r="D303" s="394"/>
      <c r="E303" s="398"/>
      <c r="F303" s="398"/>
      <c r="G303" s="398"/>
      <c r="H303" s="398"/>
      <c r="I303" s="398"/>
      <c r="J303" s="398"/>
      <c r="K303" s="401"/>
      <c r="L303" s="397"/>
      <c r="M303" s="4"/>
    </row>
    <row r="304" spans="1:13" ht="15.75">
      <c r="A304" s="489"/>
      <c r="B304" s="412" t="s">
        <v>196</v>
      </c>
      <c r="C304" s="394" t="s">
        <v>113</v>
      </c>
      <c r="D304" s="394" t="s">
        <v>113</v>
      </c>
      <c r="E304" s="398" t="s">
        <v>114</v>
      </c>
      <c r="F304" s="398" t="s">
        <v>114</v>
      </c>
      <c r="G304" s="398" t="s">
        <v>114</v>
      </c>
      <c r="H304" s="398">
        <v>5</v>
      </c>
      <c r="I304" s="398" t="s">
        <v>114</v>
      </c>
      <c r="J304" s="398">
        <v>5</v>
      </c>
      <c r="K304" s="401" t="s">
        <v>114</v>
      </c>
      <c r="L304" s="397">
        <f>L302</f>
        <v>5</v>
      </c>
      <c r="M304" s="4"/>
    </row>
    <row r="305" spans="1:13" ht="31.5">
      <c r="A305" s="489"/>
      <c r="B305" s="412" t="s">
        <v>197</v>
      </c>
      <c r="C305" s="394"/>
      <c r="D305" s="394"/>
      <c r="E305" s="398"/>
      <c r="F305" s="398"/>
      <c r="G305" s="398"/>
      <c r="H305" s="398"/>
      <c r="I305" s="398"/>
      <c r="J305" s="398"/>
      <c r="K305" s="401"/>
      <c r="L305" s="397"/>
      <c r="M305" s="4"/>
    </row>
    <row r="306" spans="1:13" ht="31.5">
      <c r="A306" s="489"/>
      <c r="B306" s="417" t="s">
        <v>157</v>
      </c>
      <c r="C306" s="394" t="s">
        <v>115</v>
      </c>
      <c r="D306" s="394" t="s">
        <v>115</v>
      </c>
      <c r="E306" s="394">
        <v>25</v>
      </c>
      <c r="F306" s="394">
        <v>25</v>
      </c>
      <c r="G306" s="394" t="s">
        <v>194</v>
      </c>
      <c r="H306" s="394">
        <v>0</v>
      </c>
      <c r="I306" s="394" t="s">
        <v>194</v>
      </c>
      <c r="J306" s="394">
        <v>0</v>
      </c>
      <c r="K306" s="402">
        <v>25</v>
      </c>
      <c r="L306" s="400">
        <v>10</v>
      </c>
      <c r="M306" s="4"/>
    </row>
    <row r="307" spans="1:13" ht="15.75">
      <c r="A307" s="489"/>
      <c r="B307" s="412" t="s">
        <v>195</v>
      </c>
      <c r="C307" s="394"/>
      <c r="D307" s="394"/>
      <c r="E307" s="394"/>
      <c r="F307" s="394"/>
      <c r="G307" s="394"/>
      <c r="H307" s="394"/>
      <c r="I307" s="394"/>
      <c r="J307" s="394"/>
      <c r="K307" s="402"/>
      <c r="L307" s="400"/>
      <c r="M307" s="4"/>
    </row>
    <row r="308" spans="1:13" ht="15.75">
      <c r="A308" s="489"/>
      <c r="B308" s="412" t="s">
        <v>196</v>
      </c>
      <c r="C308" s="394" t="s">
        <v>115</v>
      </c>
      <c r="D308" s="394" t="s">
        <v>115</v>
      </c>
      <c r="E308" s="394">
        <v>25</v>
      </c>
      <c r="F308" s="394">
        <v>25</v>
      </c>
      <c r="G308" s="394" t="s">
        <v>194</v>
      </c>
      <c r="H308" s="394">
        <v>0</v>
      </c>
      <c r="I308" s="394" t="s">
        <v>194</v>
      </c>
      <c r="J308" s="394">
        <v>0</v>
      </c>
      <c r="K308" s="402">
        <v>25</v>
      </c>
      <c r="L308" s="400">
        <f>L306</f>
        <v>10</v>
      </c>
      <c r="M308" s="4"/>
    </row>
    <row r="309" spans="1:13" ht="18" customHeight="1">
      <c r="A309" s="489"/>
      <c r="B309" s="412" t="s">
        <v>197</v>
      </c>
      <c r="C309" s="394"/>
      <c r="D309" s="394"/>
      <c r="E309" s="394"/>
      <c r="F309" s="394"/>
      <c r="G309" s="394"/>
      <c r="H309" s="394"/>
      <c r="I309" s="394"/>
      <c r="J309" s="394"/>
      <c r="K309" s="402"/>
      <c r="L309" s="400"/>
      <c r="M309" s="4"/>
    </row>
    <row r="310" spans="1:13" ht="94.5">
      <c r="A310" s="489"/>
      <c r="B310" s="416" t="s">
        <v>116</v>
      </c>
      <c r="C310" s="394" t="s">
        <v>154</v>
      </c>
      <c r="D310" s="394" t="s">
        <v>154</v>
      </c>
      <c r="E310" s="394" t="s">
        <v>208</v>
      </c>
      <c r="F310" s="394">
        <v>22.5</v>
      </c>
      <c r="G310" s="394" t="s">
        <v>208</v>
      </c>
      <c r="H310" s="394">
        <v>22.5</v>
      </c>
      <c r="I310" s="394" t="s">
        <v>208</v>
      </c>
      <c r="J310" s="394">
        <v>22.5</v>
      </c>
      <c r="K310" s="401" t="s">
        <v>208</v>
      </c>
      <c r="L310" s="397">
        <v>22.5</v>
      </c>
      <c r="M310" s="4"/>
    </row>
    <row r="311" spans="1:13" ht="15.75">
      <c r="A311" s="489"/>
      <c r="B311" s="412" t="s">
        <v>195</v>
      </c>
      <c r="C311" s="394"/>
      <c r="D311" s="394"/>
      <c r="E311" s="394"/>
      <c r="F311" s="394"/>
      <c r="G311" s="394"/>
      <c r="H311" s="394"/>
      <c r="I311" s="394"/>
      <c r="J311" s="394"/>
      <c r="K311" s="401"/>
      <c r="L311" s="397"/>
      <c r="M311" s="4"/>
    </row>
    <row r="312" spans="1:13" ht="15.75">
      <c r="A312" s="489"/>
      <c r="B312" s="412" t="s">
        <v>196</v>
      </c>
      <c r="C312" s="394" t="s">
        <v>154</v>
      </c>
      <c r="D312" s="394" t="s">
        <v>154</v>
      </c>
      <c r="E312" s="394" t="s">
        <v>208</v>
      </c>
      <c r="F312" s="394">
        <v>22.5</v>
      </c>
      <c r="G312" s="394" t="s">
        <v>208</v>
      </c>
      <c r="H312" s="394">
        <f>H310</f>
        <v>22.5</v>
      </c>
      <c r="I312" s="394" t="s">
        <v>208</v>
      </c>
      <c r="J312" s="394">
        <v>22.5</v>
      </c>
      <c r="K312" s="401" t="s">
        <v>208</v>
      </c>
      <c r="L312" s="397">
        <f>L310</f>
        <v>22.5</v>
      </c>
      <c r="M312" s="4"/>
    </row>
    <row r="313" spans="1:13" ht="31.5">
      <c r="A313" s="489"/>
      <c r="B313" s="412" t="s">
        <v>197</v>
      </c>
      <c r="C313" s="394"/>
      <c r="D313" s="394"/>
      <c r="E313" s="394"/>
      <c r="F313" s="394"/>
      <c r="G313" s="394"/>
      <c r="H313" s="394"/>
      <c r="I313" s="394"/>
      <c r="J313" s="394"/>
      <c r="K313" s="401"/>
      <c r="L313" s="397"/>
      <c r="M313" s="4"/>
    </row>
    <row r="314" spans="1:13" ht="26.25" customHeight="1">
      <c r="A314" s="489"/>
      <c r="B314" s="416" t="s">
        <v>117</v>
      </c>
      <c r="C314" s="398" t="s">
        <v>118</v>
      </c>
      <c r="D314" s="398" t="s">
        <v>118</v>
      </c>
      <c r="E314" s="394" t="s">
        <v>209</v>
      </c>
      <c r="F314" s="394">
        <v>2.5</v>
      </c>
      <c r="G314" s="394" t="s">
        <v>209</v>
      </c>
      <c r="H314" s="394">
        <v>2.5</v>
      </c>
      <c r="I314" s="394" t="s">
        <v>209</v>
      </c>
      <c r="J314" s="394">
        <v>2.5</v>
      </c>
      <c r="K314" s="401" t="s">
        <v>209</v>
      </c>
      <c r="L314" s="397">
        <v>2.5</v>
      </c>
      <c r="M314" s="4"/>
    </row>
    <row r="315" spans="1:13" ht="15.75">
      <c r="A315" s="489"/>
      <c r="B315" s="412" t="s">
        <v>195</v>
      </c>
      <c r="C315" s="398"/>
      <c r="D315" s="398"/>
      <c r="E315" s="394"/>
      <c r="F315" s="394"/>
      <c r="G315" s="394"/>
      <c r="H315" s="394"/>
      <c r="I315" s="394"/>
      <c r="J315" s="394"/>
      <c r="K315" s="401"/>
      <c r="L315" s="397"/>
      <c r="M315" s="4"/>
    </row>
    <row r="316" spans="1:13" ht="15.75">
      <c r="A316" s="489"/>
      <c r="B316" s="412" t="s">
        <v>196</v>
      </c>
      <c r="C316" s="398" t="s">
        <v>118</v>
      </c>
      <c r="D316" s="398" t="s">
        <v>118</v>
      </c>
      <c r="E316" s="394" t="s">
        <v>209</v>
      </c>
      <c r="F316" s="394">
        <f>F314</f>
        <v>2.5</v>
      </c>
      <c r="G316" s="394" t="s">
        <v>209</v>
      </c>
      <c r="H316" s="394">
        <f>H314</f>
        <v>2.5</v>
      </c>
      <c r="I316" s="394" t="s">
        <v>209</v>
      </c>
      <c r="J316" s="394">
        <v>2.5</v>
      </c>
      <c r="K316" s="401" t="s">
        <v>209</v>
      </c>
      <c r="L316" s="397">
        <f>L314</f>
        <v>2.5</v>
      </c>
      <c r="M316" s="4"/>
    </row>
    <row r="317" spans="1:13" ht="31.5">
      <c r="A317" s="489"/>
      <c r="B317" s="412" t="s">
        <v>197</v>
      </c>
      <c r="C317" s="398"/>
      <c r="D317" s="398"/>
      <c r="E317" s="394"/>
      <c r="F317" s="394"/>
      <c r="G317" s="394"/>
      <c r="H317" s="394"/>
      <c r="I317" s="394"/>
      <c r="J317" s="394"/>
      <c r="K317" s="401"/>
      <c r="L317" s="397"/>
      <c r="M317" s="4"/>
    </row>
    <row r="318" spans="1:13" ht="31.5">
      <c r="A318" s="489"/>
      <c r="B318" s="416" t="s">
        <v>119</v>
      </c>
      <c r="C318" s="398" t="s">
        <v>120</v>
      </c>
      <c r="D318" s="398" t="s">
        <v>120</v>
      </c>
      <c r="E318" s="403" t="s">
        <v>210</v>
      </c>
      <c r="F318" s="403">
        <v>7.5</v>
      </c>
      <c r="G318" s="403" t="s">
        <v>210</v>
      </c>
      <c r="H318" s="403">
        <v>7.5</v>
      </c>
      <c r="I318" s="403" t="s">
        <v>210</v>
      </c>
      <c r="J318" s="403">
        <v>7.5</v>
      </c>
      <c r="K318" s="401" t="s">
        <v>210</v>
      </c>
      <c r="L318" s="397">
        <v>7.5</v>
      </c>
      <c r="M318" s="4"/>
    </row>
    <row r="319" spans="1:13" ht="22.5" customHeight="1">
      <c r="A319" s="489"/>
      <c r="B319" s="412" t="s">
        <v>195</v>
      </c>
      <c r="C319" s="398"/>
      <c r="D319" s="398"/>
      <c r="E319" s="403"/>
      <c r="F319" s="403"/>
      <c r="G319" s="403"/>
      <c r="H319" s="403"/>
      <c r="I319" s="403"/>
      <c r="J319" s="403"/>
      <c r="K319" s="401"/>
      <c r="L319" s="397"/>
      <c r="M319" s="4"/>
    </row>
    <row r="320" spans="1:13" ht="27.75" customHeight="1">
      <c r="A320" s="489"/>
      <c r="B320" s="412" t="s">
        <v>196</v>
      </c>
      <c r="C320" s="398" t="s">
        <v>120</v>
      </c>
      <c r="D320" s="398" t="s">
        <v>120</v>
      </c>
      <c r="E320" s="403" t="s">
        <v>210</v>
      </c>
      <c r="F320" s="403">
        <v>7.5</v>
      </c>
      <c r="G320" s="403" t="s">
        <v>210</v>
      </c>
      <c r="H320" s="403">
        <v>7.5</v>
      </c>
      <c r="I320" s="403" t="s">
        <v>210</v>
      </c>
      <c r="J320" s="403">
        <v>7.5</v>
      </c>
      <c r="K320" s="401" t="s">
        <v>210</v>
      </c>
      <c r="L320" s="397">
        <f>L318</f>
        <v>7.5</v>
      </c>
      <c r="M320" s="4"/>
    </row>
    <row r="321" spans="1:13" ht="36.75" customHeight="1">
      <c r="A321" s="489"/>
      <c r="B321" s="412" t="s">
        <v>197</v>
      </c>
      <c r="C321" s="398"/>
      <c r="D321" s="398"/>
      <c r="E321" s="403"/>
      <c r="F321" s="403"/>
      <c r="G321" s="403"/>
      <c r="H321" s="403"/>
      <c r="I321" s="403"/>
      <c r="J321" s="403"/>
      <c r="K321" s="401"/>
      <c r="L321" s="397"/>
      <c r="M321" s="4"/>
    </row>
    <row r="322" spans="1:13" ht="58.5" customHeight="1">
      <c r="A322" s="489"/>
      <c r="B322" s="418" t="s">
        <v>374</v>
      </c>
      <c r="C322" s="401">
        <v>95</v>
      </c>
      <c r="D322" s="401">
        <v>95</v>
      </c>
      <c r="E322" s="401">
        <v>0</v>
      </c>
      <c r="F322" s="401">
        <v>0</v>
      </c>
      <c r="G322" s="401">
        <v>0</v>
      </c>
      <c r="H322" s="401">
        <v>0</v>
      </c>
      <c r="I322" s="401">
        <v>0</v>
      </c>
      <c r="J322" s="401">
        <v>0</v>
      </c>
      <c r="K322" s="401">
        <v>95</v>
      </c>
      <c r="L322" s="401">
        <v>95</v>
      </c>
      <c r="M322" s="4"/>
    </row>
    <row r="323" spans="1:13" ht="20.25" customHeight="1">
      <c r="A323" s="489"/>
      <c r="B323" s="412" t="s">
        <v>195</v>
      </c>
      <c r="C323" s="401"/>
      <c r="D323" s="401"/>
      <c r="E323" s="401"/>
      <c r="F323" s="401"/>
      <c r="G323" s="401"/>
      <c r="H323" s="401"/>
      <c r="I323" s="401"/>
      <c r="J323" s="401"/>
      <c r="K323" s="401"/>
      <c r="L323" s="401"/>
      <c r="M323" s="4"/>
    </row>
    <row r="324" spans="1:13" ht="27.75" customHeight="1">
      <c r="A324" s="489"/>
      <c r="B324" s="412" t="s">
        <v>196</v>
      </c>
      <c r="C324" s="401">
        <v>95</v>
      </c>
      <c r="D324" s="401">
        <v>95</v>
      </c>
      <c r="E324" s="401">
        <v>0</v>
      </c>
      <c r="F324" s="401">
        <v>0</v>
      </c>
      <c r="G324" s="401">
        <v>0</v>
      </c>
      <c r="H324" s="401">
        <v>0</v>
      </c>
      <c r="I324" s="401">
        <v>0</v>
      </c>
      <c r="J324" s="401">
        <v>0</v>
      </c>
      <c r="K324" s="401">
        <v>95</v>
      </c>
      <c r="L324" s="401">
        <v>95</v>
      </c>
      <c r="M324" s="4"/>
    </row>
    <row r="325" spans="1:13" ht="45" customHeight="1">
      <c r="A325" s="489"/>
      <c r="B325" s="412" t="s">
        <v>197</v>
      </c>
      <c r="C325" s="419"/>
      <c r="D325" s="419"/>
      <c r="E325" s="420"/>
      <c r="F325" s="420"/>
      <c r="G325" s="420"/>
      <c r="H325" s="420"/>
      <c r="I325" s="420"/>
      <c r="J325" s="420"/>
      <c r="K325" s="420"/>
      <c r="L325" s="420"/>
      <c r="M325" s="4"/>
    </row>
    <row r="326" spans="1:13" ht="50.25" customHeight="1">
      <c r="A326" s="489"/>
      <c r="B326" s="411" t="s">
        <v>331</v>
      </c>
      <c r="C326" s="404">
        <v>95</v>
      </c>
      <c r="D326" s="404">
        <v>95</v>
      </c>
      <c r="E326" s="405">
        <v>0</v>
      </c>
      <c r="F326" s="405">
        <v>0</v>
      </c>
      <c r="G326" s="405">
        <v>0</v>
      </c>
      <c r="H326" s="405">
        <v>0</v>
      </c>
      <c r="I326" s="405">
        <v>95</v>
      </c>
      <c r="J326" s="405">
        <v>95</v>
      </c>
      <c r="K326" s="401">
        <v>0</v>
      </c>
      <c r="L326" s="397">
        <v>0</v>
      </c>
      <c r="M326" s="4"/>
    </row>
    <row r="327" spans="1:13" ht="15.75">
      <c r="A327" s="489"/>
      <c r="B327" s="412" t="s">
        <v>195</v>
      </c>
      <c r="C327" s="404"/>
      <c r="D327" s="404"/>
      <c r="E327" s="405"/>
      <c r="F327" s="405"/>
      <c r="G327" s="405"/>
      <c r="H327" s="405"/>
      <c r="I327" s="405"/>
      <c r="J327" s="405"/>
      <c r="K327" s="401"/>
      <c r="L327" s="397"/>
      <c r="M327" s="4"/>
    </row>
    <row r="328" spans="1:13" ht="15.75">
      <c r="A328" s="489"/>
      <c r="B328" s="412" t="s">
        <v>196</v>
      </c>
      <c r="C328" s="404">
        <f>C326</f>
        <v>95</v>
      </c>
      <c r="D328" s="404">
        <f>D326</f>
        <v>95</v>
      </c>
      <c r="E328" s="405">
        <v>0</v>
      </c>
      <c r="F328" s="405">
        <v>0</v>
      </c>
      <c r="G328" s="405">
        <v>0</v>
      </c>
      <c r="H328" s="405">
        <v>0</v>
      </c>
      <c r="I328" s="405">
        <v>95</v>
      </c>
      <c r="J328" s="405">
        <v>95</v>
      </c>
      <c r="K328" s="401">
        <v>0</v>
      </c>
      <c r="L328" s="397">
        <f>L326</f>
        <v>0</v>
      </c>
      <c r="M328" s="4"/>
    </row>
    <row r="329" spans="1:13" ht="36" customHeight="1">
      <c r="A329" s="489"/>
      <c r="B329" s="412" t="s">
        <v>197</v>
      </c>
      <c r="C329" s="404"/>
      <c r="D329" s="404"/>
      <c r="E329" s="404"/>
      <c r="F329" s="404"/>
      <c r="G329" s="404"/>
      <c r="H329" s="404"/>
      <c r="I329" s="404"/>
      <c r="J329" s="404"/>
      <c r="K329" s="401"/>
      <c r="L329" s="397"/>
      <c r="M329" s="4"/>
    </row>
    <row r="330" spans="1:13" ht="33.75" customHeight="1">
      <c r="A330" s="489"/>
      <c r="B330" s="421" t="s">
        <v>121</v>
      </c>
      <c r="C330" s="394" t="s">
        <v>115</v>
      </c>
      <c r="D330" s="394" t="s">
        <v>115</v>
      </c>
      <c r="E330" s="394" t="s">
        <v>194</v>
      </c>
      <c r="F330" s="394" t="s">
        <v>194</v>
      </c>
      <c r="G330" s="394">
        <v>0</v>
      </c>
      <c r="H330" s="394">
        <v>0</v>
      </c>
      <c r="I330" s="394">
        <v>50</v>
      </c>
      <c r="J330" s="394">
        <v>50</v>
      </c>
      <c r="K330" s="401" t="s">
        <v>194</v>
      </c>
      <c r="L330" s="397">
        <v>0</v>
      </c>
      <c r="M330" s="4"/>
    </row>
    <row r="331" spans="1:13" ht="15.75">
      <c r="A331" s="489"/>
      <c r="B331" s="412" t="s">
        <v>195</v>
      </c>
      <c r="C331" s="394"/>
      <c r="D331" s="394"/>
      <c r="E331" s="394"/>
      <c r="F331" s="394"/>
      <c r="G331" s="394"/>
      <c r="H331" s="394"/>
      <c r="I331" s="394"/>
      <c r="J331" s="394"/>
      <c r="K331" s="401"/>
      <c r="L331" s="397"/>
      <c r="M331" s="4"/>
    </row>
    <row r="332" spans="1:13" ht="15.75">
      <c r="A332" s="489"/>
      <c r="B332" s="412" t="s">
        <v>196</v>
      </c>
      <c r="C332" s="394" t="s">
        <v>115</v>
      </c>
      <c r="D332" s="394" t="s">
        <v>115</v>
      </c>
      <c r="E332" s="394" t="s">
        <v>194</v>
      </c>
      <c r="F332" s="394" t="s">
        <v>194</v>
      </c>
      <c r="G332" s="394">
        <v>0</v>
      </c>
      <c r="H332" s="394">
        <v>0</v>
      </c>
      <c r="I332" s="394">
        <v>50</v>
      </c>
      <c r="J332" s="394">
        <v>50</v>
      </c>
      <c r="K332" s="401" t="s">
        <v>194</v>
      </c>
      <c r="L332" s="397">
        <f>L330</f>
        <v>0</v>
      </c>
      <c r="M332" s="4"/>
    </row>
    <row r="333" spans="1:13" ht="31.5">
      <c r="A333" s="489"/>
      <c r="B333" s="412" t="s">
        <v>197</v>
      </c>
      <c r="C333" s="394"/>
      <c r="D333" s="394"/>
      <c r="E333" s="394"/>
      <c r="F333" s="394"/>
      <c r="G333" s="394"/>
      <c r="H333" s="394"/>
      <c r="I333" s="394"/>
      <c r="J333" s="406"/>
      <c r="K333" s="401"/>
      <c r="L333" s="397"/>
      <c r="M333" s="4"/>
    </row>
    <row r="334" spans="1:13" ht="63.75" customHeight="1">
      <c r="A334" s="489"/>
      <c r="B334" s="417" t="s">
        <v>365</v>
      </c>
      <c r="C334" s="394">
        <v>2137.6999999999998</v>
      </c>
      <c r="D334" s="394">
        <v>2137.6999999999998</v>
      </c>
      <c r="E334" s="394">
        <v>0</v>
      </c>
      <c r="F334" s="394" t="s">
        <v>194</v>
      </c>
      <c r="G334" s="394">
        <v>2137.6999999999998</v>
      </c>
      <c r="H334" s="394">
        <v>2137.6669999999999</v>
      </c>
      <c r="I334" s="394" t="s">
        <v>194</v>
      </c>
      <c r="J334" s="394">
        <v>0</v>
      </c>
      <c r="K334" s="397" t="s">
        <v>194</v>
      </c>
      <c r="L334" s="397">
        <v>0</v>
      </c>
      <c r="M334" s="4"/>
    </row>
    <row r="335" spans="1:13" ht="26.25" customHeight="1">
      <c r="A335" s="489"/>
      <c r="B335" s="412" t="s">
        <v>195</v>
      </c>
      <c r="C335" s="394"/>
      <c r="D335" s="394"/>
      <c r="E335" s="394"/>
      <c r="F335" s="394"/>
      <c r="G335" s="394"/>
      <c r="H335" s="406"/>
      <c r="I335" s="394"/>
      <c r="J335" s="406"/>
      <c r="K335" s="397"/>
      <c r="L335" s="397"/>
      <c r="M335" s="4"/>
    </row>
    <row r="336" spans="1:13" ht="33.75" customHeight="1">
      <c r="A336" s="489"/>
      <c r="B336" s="412" t="s">
        <v>196</v>
      </c>
      <c r="C336" s="394">
        <v>2137.6999999999998</v>
      </c>
      <c r="D336" s="394">
        <v>2137.6999999999998</v>
      </c>
      <c r="E336" s="394" t="s">
        <v>194</v>
      </c>
      <c r="F336" s="394" t="s">
        <v>194</v>
      </c>
      <c r="G336" s="394">
        <f>G334</f>
        <v>2137.6999999999998</v>
      </c>
      <c r="H336" s="394">
        <f>H334</f>
        <v>2137.6669999999999</v>
      </c>
      <c r="I336" s="394" t="s">
        <v>194</v>
      </c>
      <c r="J336" s="394">
        <v>0</v>
      </c>
      <c r="K336" s="397" t="s">
        <v>194</v>
      </c>
      <c r="L336" s="397">
        <f>L334</f>
        <v>0</v>
      </c>
      <c r="M336" s="4"/>
    </row>
    <row r="337" spans="1:13" ht="33.75" customHeight="1">
      <c r="A337" s="489"/>
      <c r="B337" s="412" t="s">
        <v>197</v>
      </c>
      <c r="C337" s="419"/>
      <c r="D337" s="419"/>
      <c r="E337" s="419"/>
      <c r="F337" s="419"/>
      <c r="G337" s="419"/>
      <c r="H337" s="419"/>
      <c r="I337" s="419"/>
      <c r="J337" s="419"/>
      <c r="K337" s="419"/>
      <c r="L337" s="397"/>
      <c r="M337" s="4"/>
    </row>
    <row r="338" spans="1:13" ht="33.75" customHeight="1">
      <c r="A338" s="489"/>
      <c r="B338" s="418" t="s">
        <v>375</v>
      </c>
      <c r="C338" s="401">
        <v>394.5</v>
      </c>
      <c r="D338" s="401">
        <v>394.5</v>
      </c>
      <c r="E338" s="401">
        <v>0</v>
      </c>
      <c r="F338" s="401">
        <v>0</v>
      </c>
      <c r="G338" s="401">
        <v>394.5</v>
      </c>
      <c r="H338" s="422">
        <v>394.44</v>
      </c>
      <c r="I338" s="394">
        <v>0</v>
      </c>
      <c r="J338" s="394">
        <v>0</v>
      </c>
      <c r="K338" s="397" t="s">
        <v>194</v>
      </c>
      <c r="L338" s="397">
        <v>0</v>
      </c>
      <c r="M338" s="4"/>
    </row>
    <row r="339" spans="1:13" ht="33.75" customHeight="1">
      <c r="A339" s="489"/>
      <c r="B339" s="423" t="s">
        <v>195</v>
      </c>
      <c r="C339" s="419"/>
      <c r="D339" s="419"/>
      <c r="E339" s="401"/>
      <c r="F339" s="401"/>
      <c r="G339" s="419"/>
      <c r="H339" s="419"/>
      <c r="I339" s="394"/>
      <c r="J339" s="406"/>
      <c r="K339" s="397"/>
      <c r="L339" s="407"/>
      <c r="M339" s="4"/>
    </row>
    <row r="340" spans="1:13" ht="33.75" customHeight="1">
      <c r="A340" s="489"/>
      <c r="B340" s="412" t="s">
        <v>196</v>
      </c>
      <c r="C340" s="401">
        <v>394.5</v>
      </c>
      <c r="D340" s="401">
        <v>394.5</v>
      </c>
      <c r="E340" s="401">
        <v>0</v>
      </c>
      <c r="F340" s="401">
        <v>0</v>
      </c>
      <c r="G340" s="401">
        <f>G338</f>
        <v>394.5</v>
      </c>
      <c r="H340" s="422">
        <f>H338</f>
        <v>394.44</v>
      </c>
      <c r="I340" s="394" t="s">
        <v>194</v>
      </c>
      <c r="J340" s="394">
        <v>0</v>
      </c>
      <c r="K340" s="397" t="s">
        <v>194</v>
      </c>
      <c r="L340" s="397">
        <f>L338</f>
        <v>0</v>
      </c>
      <c r="M340" s="4"/>
    </row>
    <row r="341" spans="1:13" ht="33.75" customHeight="1">
      <c r="A341" s="489"/>
      <c r="B341" s="412" t="s">
        <v>197</v>
      </c>
      <c r="C341" s="419"/>
      <c r="D341" s="419"/>
      <c r="E341" s="419"/>
      <c r="F341" s="419"/>
      <c r="G341" s="419"/>
      <c r="H341" s="419"/>
      <c r="I341" s="419"/>
      <c r="J341" s="419"/>
      <c r="K341" s="419"/>
      <c r="L341" s="397"/>
      <c r="M341" s="4"/>
    </row>
    <row r="342" spans="1:13" ht="33.75" customHeight="1">
      <c r="A342" s="489"/>
      <c r="B342" s="424" t="s">
        <v>332</v>
      </c>
      <c r="C342" s="401">
        <v>970.7</v>
      </c>
      <c r="D342" s="401">
        <v>970.7</v>
      </c>
      <c r="E342" s="401">
        <v>0</v>
      </c>
      <c r="F342" s="401">
        <v>0</v>
      </c>
      <c r="G342" s="401">
        <v>0</v>
      </c>
      <c r="H342" s="401">
        <v>0</v>
      </c>
      <c r="I342" s="401">
        <v>0</v>
      </c>
      <c r="J342" s="401">
        <v>0</v>
      </c>
      <c r="K342" s="401">
        <v>970.7</v>
      </c>
      <c r="L342" s="422">
        <v>970.69500000000005</v>
      </c>
      <c r="M342" s="4"/>
    </row>
    <row r="343" spans="1:13" ht="33.75" customHeight="1">
      <c r="A343" s="489"/>
      <c r="B343" s="425" t="s">
        <v>195</v>
      </c>
      <c r="C343" s="401"/>
      <c r="D343" s="401"/>
      <c r="E343" s="401"/>
      <c r="F343" s="401"/>
      <c r="G343" s="401"/>
      <c r="H343" s="401"/>
      <c r="I343" s="401"/>
      <c r="J343" s="401"/>
      <c r="K343" s="401"/>
      <c r="L343" s="422"/>
      <c r="M343" s="4"/>
    </row>
    <row r="344" spans="1:13" ht="33.75" customHeight="1">
      <c r="A344" s="489"/>
      <c r="B344" s="412" t="s">
        <v>196</v>
      </c>
      <c r="C344" s="401">
        <v>970.7</v>
      </c>
      <c r="D344" s="401">
        <v>970.7</v>
      </c>
      <c r="E344" s="401">
        <v>0</v>
      </c>
      <c r="F344" s="401">
        <v>0</v>
      </c>
      <c r="G344" s="401">
        <v>0</v>
      </c>
      <c r="H344" s="401">
        <v>0</v>
      </c>
      <c r="I344" s="401">
        <v>0</v>
      </c>
      <c r="J344" s="401">
        <v>0</v>
      </c>
      <c r="K344" s="401">
        <v>970.7</v>
      </c>
      <c r="L344" s="422">
        <f>L342</f>
        <v>970.69500000000005</v>
      </c>
      <c r="M344" s="4"/>
    </row>
    <row r="345" spans="1:13" ht="33.75" customHeight="1">
      <c r="A345" s="489"/>
      <c r="B345" s="412" t="s">
        <v>197</v>
      </c>
      <c r="C345" s="419"/>
      <c r="D345" s="419"/>
      <c r="E345" s="419"/>
      <c r="F345" s="419"/>
      <c r="G345" s="419"/>
      <c r="H345" s="419"/>
      <c r="I345" s="419"/>
      <c r="J345" s="419"/>
      <c r="K345" s="419"/>
      <c r="L345" s="419"/>
      <c r="M345" s="4"/>
    </row>
    <row r="346" spans="1:13" ht="33.75" customHeight="1">
      <c r="A346" s="489"/>
      <c r="B346" s="417" t="s">
        <v>211</v>
      </c>
      <c r="C346" s="394" t="s">
        <v>212</v>
      </c>
      <c r="D346" s="394" t="s">
        <v>212</v>
      </c>
      <c r="E346" s="394" t="s">
        <v>213</v>
      </c>
      <c r="F346" s="394" t="s">
        <v>214</v>
      </c>
      <c r="G346" s="394" t="s">
        <v>213</v>
      </c>
      <c r="H346" s="394">
        <v>2003.4</v>
      </c>
      <c r="I346" s="394" t="s">
        <v>213</v>
      </c>
      <c r="J346" s="394">
        <v>2003.4</v>
      </c>
      <c r="K346" s="397" t="s">
        <v>213</v>
      </c>
      <c r="L346" s="397" t="s">
        <v>376</v>
      </c>
      <c r="M346" s="4"/>
    </row>
    <row r="347" spans="1:13" ht="33.75" customHeight="1">
      <c r="A347" s="489"/>
      <c r="B347" s="412" t="s">
        <v>195</v>
      </c>
      <c r="C347" s="394"/>
      <c r="D347" s="394"/>
      <c r="E347" s="394"/>
      <c r="F347" s="394"/>
      <c r="G347" s="394"/>
      <c r="H347" s="394"/>
      <c r="I347" s="394"/>
      <c r="J347" s="394"/>
      <c r="K347" s="397"/>
      <c r="L347" s="397"/>
      <c r="M347" s="4"/>
    </row>
    <row r="348" spans="1:13" ht="33.75" customHeight="1">
      <c r="A348" s="489"/>
      <c r="B348" s="412" t="s">
        <v>196</v>
      </c>
      <c r="C348" s="394" t="s">
        <v>212</v>
      </c>
      <c r="D348" s="394" t="s">
        <v>212</v>
      </c>
      <c r="E348" s="394" t="s">
        <v>213</v>
      </c>
      <c r="F348" s="394" t="s">
        <v>214</v>
      </c>
      <c r="G348" s="394" t="s">
        <v>213</v>
      </c>
      <c r="H348" s="394">
        <v>2003.4</v>
      </c>
      <c r="I348" s="394" t="s">
        <v>213</v>
      </c>
      <c r="J348" s="394">
        <v>2003.4</v>
      </c>
      <c r="K348" s="397" t="s">
        <v>213</v>
      </c>
      <c r="L348" s="397" t="s">
        <v>376</v>
      </c>
      <c r="M348" s="4"/>
    </row>
    <row r="349" spans="1:13" ht="33.75" customHeight="1">
      <c r="A349" s="489"/>
      <c r="B349" s="412" t="s">
        <v>197</v>
      </c>
      <c r="C349" s="394"/>
      <c r="D349" s="394"/>
      <c r="E349" s="394"/>
      <c r="F349" s="394"/>
      <c r="G349" s="394"/>
      <c r="H349" s="406"/>
      <c r="I349" s="394"/>
      <c r="J349" s="406"/>
      <c r="K349" s="397"/>
      <c r="L349" s="397"/>
      <c r="M349" s="4"/>
    </row>
    <row r="350" spans="1:13" ht="33.75" customHeight="1">
      <c r="A350" s="489"/>
      <c r="B350" s="417" t="s">
        <v>152</v>
      </c>
      <c r="C350" s="394" t="s">
        <v>215</v>
      </c>
      <c r="D350" s="394" t="s">
        <v>215</v>
      </c>
      <c r="E350" s="394" t="s">
        <v>216</v>
      </c>
      <c r="F350" s="394" t="s">
        <v>217</v>
      </c>
      <c r="G350" s="394" t="s">
        <v>218</v>
      </c>
      <c r="H350" s="394">
        <v>1621.1</v>
      </c>
      <c r="I350" s="394" t="s">
        <v>219</v>
      </c>
      <c r="J350" s="394">
        <v>1551.23</v>
      </c>
      <c r="K350" s="399" t="s">
        <v>220</v>
      </c>
      <c r="L350" s="399">
        <v>1761.08</v>
      </c>
      <c r="M350" s="4"/>
    </row>
    <row r="351" spans="1:13" ht="33.75" customHeight="1">
      <c r="A351" s="489"/>
      <c r="B351" s="412" t="s">
        <v>195</v>
      </c>
      <c r="C351" s="394"/>
      <c r="D351" s="394"/>
      <c r="E351" s="394"/>
      <c r="F351" s="394"/>
      <c r="G351" s="394"/>
      <c r="H351" s="406"/>
      <c r="I351" s="394"/>
      <c r="J351" s="394"/>
      <c r="K351" s="399"/>
      <c r="L351" s="399"/>
      <c r="M351" s="4"/>
    </row>
    <row r="352" spans="1:13" ht="33.75" customHeight="1">
      <c r="A352" s="489"/>
      <c r="B352" s="412" t="s">
        <v>196</v>
      </c>
      <c r="C352" s="394" t="s">
        <v>215</v>
      </c>
      <c r="D352" s="394" t="s">
        <v>215</v>
      </c>
      <c r="E352" s="394" t="s">
        <v>216</v>
      </c>
      <c r="F352" s="394" t="s">
        <v>217</v>
      </c>
      <c r="G352" s="394" t="s">
        <v>218</v>
      </c>
      <c r="H352" s="394">
        <v>1621.1</v>
      </c>
      <c r="I352" s="394" t="s">
        <v>219</v>
      </c>
      <c r="J352" s="394">
        <v>1551.23</v>
      </c>
      <c r="K352" s="399" t="s">
        <v>220</v>
      </c>
      <c r="L352" s="399">
        <f>L350</f>
        <v>1761.08</v>
      </c>
      <c r="M352" s="4"/>
    </row>
    <row r="353" spans="1:13" ht="33.75" customHeight="1" thickBot="1">
      <c r="A353" s="489"/>
      <c r="B353" s="426" t="s">
        <v>197</v>
      </c>
      <c r="C353" s="408"/>
      <c r="D353" s="408"/>
      <c r="E353" s="408"/>
      <c r="F353" s="408"/>
      <c r="G353" s="408"/>
      <c r="H353" s="409"/>
      <c r="I353" s="408"/>
      <c r="J353" s="409"/>
      <c r="K353" s="410"/>
      <c r="L353" s="410"/>
      <c r="M353" s="4"/>
    </row>
    <row r="354" spans="1:13" ht="38.25" customHeight="1">
      <c r="A354" s="28" t="s">
        <v>16</v>
      </c>
      <c r="B354" s="173"/>
      <c r="C354" s="427">
        <f>C278+C282+C286+C290+C294+C298+C302+C306+C310+C314+C318+C322+C326+C330+C334+C338+C342+C346+C350</f>
        <v>22267.200000000001</v>
      </c>
      <c r="D354" s="427">
        <f>D278+D282+D286+D290+D294+D298+D302+D306+D310+D314+D318+D322+D326+D330++D334+D338+D342+D346+D350</f>
        <v>22267.200000000001</v>
      </c>
      <c r="E354" s="427">
        <f>E278+E282+E286+E290+E294+E298+E302+E306+E310+E314+E318+E322+E326+E330+E334+E338+E342+E346+E350</f>
        <v>3714.1</v>
      </c>
      <c r="F354" s="427">
        <f t="shared" ref="F354:L354" si="62">F278+F282+F286+F290+F294+F298+F302+F306+F310+F314+F318+F322+F326+F330+F334+F338+F342+F346+F350</f>
        <v>3551.4</v>
      </c>
      <c r="G354" s="427">
        <f>G278+G282+G286+G290+G294+G298+G302+G306+G310+G314+G318+G322+G326+G330+G334+G338+G342+G346+G350</f>
        <v>6275.2</v>
      </c>
      <c r="H354" s="427">
        <f t="shared" si="62"/>
        <v>6243.9070000000011</v>
      </c>
      <c r="I354" s="427">
        <f>I278+I282+I286+I290+I294+I298+I302+I306+I310+I314+I318+I322+I326+I330+I334+I338+I342+I346+I350</f>
        <v>4159.68</v>
      </c>
      <c r="J354" s="427">
        <f t="shared" si="62"/>
        <v>3974.51</v>
      </c>
      <c r="K354" s="427">
        <f>K278+K282+K286+K290+K294+K298+K302+K306+K310+K314+K318+K322+K326+K330+K334+K338+K342+K346+K350</f>
        <v>8213.2199999999993</v>
      </c>
      <c r="L354" s="427">
        <f t="shared" si="62"/>
        <v>6936.2309999999998</v>
      </c>
      <c r="M354" s="164"/>
    </row>
    <row r="355" spans="1:13" ht="23.25" customHeight="1">
      <c r="A355" s="162"/>
      <c r="B355" s="155" t="s">
        <v>195</v>
      </c>
      <c r="C355" s="161"/>
      <c r="D355" s="161"/>
      <c r="E355" s="161"/>
      <c r="F355" s="161"/>
      <c r="G355" s="161"/>
      <c r="H355" s="161"/>
      <c r="I355" s="161"/>
      <c r="J355" s="161"/>
      <c r="K355" s="428"/>
      <c r="L355" s="429"/>
      <c r="M355" s="164"/>
    </row>
    <row r="356" spans="1:13" ht="24.75" customHeight="1">
      <c r="A356" s="162"/>
      <c r="B356" s="155" t="s">
        <v>196</v>
      </c>
      <c r="C356" s="161">
        <f t="shared" ref="C356:J356" si="63">C354</f>
        <v>22267.200000000001</v>
      </c>
      <c r="D356" s="161">
        <f t="shared" si="63"/>
        <v>22267.200000000001</v>
      </c>
      <c r="E356" s="161">
        <f t="shared" si="63"/>
        <v>3714.1</v>
      </c>
      <c r="F356" s="430">
        <f t="shared" si="63"/>
        <v>3551.4</v>
      </c>
      <c r="G356" s="161">
        <f t="shared" si="63"/>
        <v>6275.2</v>
      </c>
      <c r="H356" s="161">
        <f t="shared" si="63"/>
        <v>6243.9070000000011</v>
      </c>
      <c r="I356" s="161">
        <f t="shared" si="63"/>
        <v>4159.68</v>
      </c>
      <c r="J356" s="161">
        <f t="shared" si="63"/>
        <v>3974.51</v>
      </c>
      <c r="K356" s="428">
        <f>K354</f>
        <v>8213.2199999999993</v>
      </c>
      <c r="L356" s="428">
        <f>L354</f>
        <v>6936.2309999999998</v>
      </c>
      <c r="M356" s="164"/>
    </row>
    <row r="357" spans="1:13" s="1" customFormat="1" ht="38.25" customHeight="1" thickBot="1">
      <c r="A357" s="163"/>
      <c r="B357" s="177" t="s">
        <v>197</v>
      </c>
      <c r="C357" s="431"/>
      <c r="D357" s="431"/>
      <c r="E357" s="431"/>
      <c r="F357" s="431"/>
      <c r="G357" s="431"/>
      <c r="H357" s="431"/>
      <c r="I357" s="431"/>
      <c r="J357" s="431"/>
      <c r="K357" s="432"/>
      <c r="L357" s="433"/>
      <c r="M357" s="164"/>
    </row>
    <row r="358" spans="1:13" ht="47.25">
      <c r="A358" s="487" t="s">
        <v>40</v>
      </c>
      <c r="B358" s="411" t="s">
        <v>193</v>
      </c>
      <c r="C358" s="436">
        <v>41.2</v>
      </c>
      <c r="D358" s="436">
        <v>41.2</v>
      </c>
      <c r="E358" s="436">
        <v>10</v>
      </c>
      <c r="F358" s="434" t="s">
        <v>118</v>
      </c>
      <c r="G358" s="434" t="s">
        <v>194</v>
      </c>
      <c r="H358" s="440">
        <v>0</v>
      </c>
      <c r="I358" s="436" t="s">
        <v>194</v>
      </c>
      <c r="J358" s="436">
        <v>0</v>
      </c>
      <c r="K358" s="401">
        <v>31.2</v>
      </c>
      <c r="L358" s="401">
        <v>31.15</v>
      </c>
      <c r="M358" s="4"/>
    </row>
    <row r="359" spans="1:13" ht="15.75">
      <c r="A359" s="488"/>
      <c r="B359" s="412" t="s">
        <v>195</v>
      </c>
      <c r="C359" s="434"/>
      <c r="D359" s="434"/>
      <c r="E359" s="434"/>
      <c r="F359" s="434"/>
      <c r="G359" s="434"/>
      <c r="H359" s="441"/>
      <c r="I359" s="434"/>
      <c r="J359" s="434"/>
      <c r="K359" s="435"/>
      <c r="L359" s="435"/>
      <c r="M359" s="4"/>
    </row>
    <row r="360" spans="1:13" ht="15.75">
      <c r="A360" s="488"/>
      <c r="B360" s="412" t="s">
        <v>196</v>
      </c>
      <c r="C360" s="436">
        <v>41.2</v>
      </c>
      <c r="D360" s="436">
        <v>41.2</v>
      </c>
      <c r="E360" s="436">
        <v>10</v>
      </c>
      <c r="F360" s="436" t="s">
        <v>118</v>
      </c>
      <c r="G360" s="436" t="s">
        <v>194</v>
      </c>
      <c r="H360" s="440">
        <v>0</v>
      </c>
      <c r="I360" s="436" t="s">
        <v>194</v>
      </c>
      <c r="J360" s="436">
        <f>J358</f>
        <v>0</v>
      </c>
      <c r="K360" s="401">
        <f>K358</f>
        <v>31.2</v>
      </c>
      <c r="L360" s="401">
        <f>L358</f>
        <v>31.15</v>
      </c>
      <c r="M360" s="4"/>
    </row>
    <row r="361" spans="1:13" ht="31.5">
      <c r="A361" s="488"/>
      <c r="B361" s="412" t="s">
        <v>197</v>
      </c>
      <c r="C361" s="436"/>
      <c r="D361" s="436"/>
      <c r="E361" s="436"/>
      <c r="F361" s="436"/>
      <c r="G361" s="436"/>
      <c r="H361" s="440"/>
      <c r="I361" s="436"/>
      <c r="J361" s="436"/>
      <c r="K361" s="401"/>
      <c r="L361" s="401"/>
      <c r="M361" s="4"/>
    </row>
    <row r="362" spans="1:13" ht="78.75">
      <c r="A362" s="488"/>
      <c r="B362" s="411" t="s">
        <v>198</v>
      </c>
      <c r="C362" s="436">
        <v>30</v>
      </c>
      <c r="D362" s="436">
        <v>30</v>
      </c>
      <c r="E362" s="436">
        <v>0</v>
      </c>
      <c r="F362" s="436" t="s">
        <v>194</v>
      </c>
      <c r="G362" s="436">
        <v>30</v>
      </c>
      <c r="H362" s="440">
        <v>30</v>
      </c>
      <c r="I362" s="436" t="s">
        <v>194</v>
      </c>
      <c r="J362" s="436">
        <v>0</v>
      </c>
      <c r="K362" s="401" t="s">
        <v>194</v>
      </c>
      <c r="L362" s="401" t="s">
        <v>194</v>
      </c>
      <c r="M362" s="4"/>
    </row>
    <row r="363" spans="1:13" ht="15.75">
      <c r="A363" s="488"/>
      <c r="B363" s="412" t="s">
        <v>195</v>
      </c>
      <c r="C363" s="436"/>
      <c r="D363" s="436"/>
      <c r="E363" s="436"/>
      <c r="F363" s="436"/>
      <c r="G363" s="436"/>
      <c r="H363" s="440"/>
      <c r="I363" s="436"/>
      <c r="J363" s="436"/>
      <c r="K363" s="401"/>
      <c r="L363" s="401"/>
      <c r="M363" s="4"/>
    </row>
    <row r="364" spans="1:13" ht="15.75">
      <c r="A364" s="488"/>
      <c r="B364" s="412" t="s">
        <v>196</v>
      </c>
      <c r="C364" s="436">
        <v>30</v>
      </c>
      <c r="D364" s="436">
        <v>30</v>
      </c>
      <c r="E364" s="436" t="s">
        <v>194</v>
      </c>
      <c r="F364" s="436" t="s">
        <v>194</v>
      </c>
      <c r="G364" s="436">
        <v>30</v>
      </c>
      <c r="H364" s="442">
        <v>30</v>
      </c>
      <c r="I364" s="436" t="s">
        <v>194</v>
      </c>
      <c r="J364" s="436">
        <v>0</v>
      </c>
      <c r="K364" s="401" t="s">
        <v>194</v>
      </c>
      <c r="L364" s="401" t="s">
        <v>194</v>
      </c>
      <c r="M364" s="4"/>
    </row>
    <row r="365" spans="1:13" ht="31.5">
      <c r="A365" s="488"/>
      <c r="B365" s="412" t="s">
        <v>197</v>
      </c>
      <c r="C365" s="436"/>
      <c r="D365" s="436"/>
      <c r="E365" s="436"/>
      <c r="F365" s="436"/>
      <c r="G365" s="436"/>
      <c r="H365" s="440"/>
      <c r="I365" s="436"/>
      <c r="J365" s="436"/>
      <c r="K365" s="401"/>
      <c r="L365" s="401"/>
      <c r="M365" s="4"/>
    </row>
    <row r="366" spans="1:13" ht="31.5">
      <c r="A366" s="488"/>
      <c r="B366" s="443" t="s">
        <v>199</v>
      </c>
      <c r="C366" s="436" t="s">
        <v>113</v>
      </c>
      <c r="D366" s="436" t="s">
        <v>113</v>
      </c>
      <c r="E366" s="436" t="s">
        <v>194</v>
      </c>
      <c r="F366" s="436" t="s">
        <v>194</v>
      </c>
      <c r="G366" s="436">
        <v>0</v>
      </c>
      <c r="H366" s="440">
        <v>0</v>
      </c>
      <c r="I366" s="436" t="s">
        <v>194</v>
      </c>
      <c r="J366" s="436">
        <v>0</v>
      </c>
      <c r="K366" s="401">
        <v>20</v>
      </c>
      <c r="L366" s="401">
        <v>19.559999999999999</v>
      </c>
      <c r="M366" s="4"/>
    </row>
    <row r="367" spans="1:13" ht="15.75">
      <c r="A367" s="488"/>
      <c r="B367" s="412" t="s">
        <v>195</v>
      </c>
      <c r="C367" s="436"/>
      <c r="D367" s="436"/>
      <c r="E367" s="436"/>
      <c r="F367" s="436"/>
      <c r="G367" s="436"/>
      <c r="H367" s="440"/>
      <c r="I367" s="436"/>
      <c r="J367" s="436"/>
      <c r="K367" s="401"/>
      <c r="L367" s="401"/>
      <c r="M367" s="4"/>
    </row>
    <row r="368" spans="1:13" ht="15.75">
      <c r="A368" s="488"/>
      <c r="B368" s="412" t="s">
        <v>196</v>
      </c>
      <c r="C368" s="436" t="s">
        <v>113</v>
      </c>
      <c r="D368" s="436" t="s">
        <v>113</v>
      </c>
      <c r="E368" s="436" t="s">
        <v>194</v>
      </c>
      <c r="F368" s="436" t="s">
        <v>194</v>
      </c>
      <c r="G368" s="436">
        <v>0</v>
      </c>
      <c r="H368" s="440">
        <v>0</v>
      </c>
      <c r="I368" s="436" t="s">
        <v>194</v>
      </c>
      <c r="J368" s="436">
        <v>0</v>
      </c>
      <c r="K368" s="401">
        <v>20</v>
      </c>
      <c r="L368" s="401">
        <f>L366</f>
        <v>19.559999999999999</v>
      </c>
      <c r="M368" s="4"/>
    </row>
    <row r="369" spans="1:13" ht="31.5">
      <c r="A369" s="488"/>
      <c r="B369" s="412" t="s">
        <v>197</v>
      </c>
      <c r="C369" s="436"/>
      <c r="D369" s="436"/>
      <c r="E369" s="436"/>
      <c r="F369" s="436"/>
      <c r="G369" s="436"/>
      <c r="H369" s="440"/>
      <c r="I369" s="436"/>
      <c r="J369" s="436"/>
      <c r="K369" s="401"/>
      <c r="L369" s="401"/>
      <c r="M369" s="4"/>
    </row>
    <row r="370" spans="1:13" ht="94.5">
      <c r="A370" s="488"/>
      <c r="B370" s="416" t="s">
        <v>200</v>
      </c>
      <c r="C370" s="402" t="s">
        <v>156</v>
      </c>
      <c r="D370" s="402" t="s">
        <v>156</v>
      </c>
      <c r="E370" s="402" t="s">
        <v>194</v>
      </c>
      <c r="F370" s="402" t="s">
        <v>194</v>
      </c>
      <c r="G370" s="402">
        <v>0</v>
      </c>
      <c r="H370" s="402">
        <v>0</v>
      </c>
      <c r="I370" s="402">
        <v>0</v>
      </c>
      <c r="J370" s="402">
        <v>0</v>
      </c>
      <c r="K370" s="401">
        <v>15</v>
      </c>
      <c r="L370" s="401">
        <v>11.55</v>
      </c>
      <c r="M370" s="4"/>
    </row>
    <row r="371" spans="1:13" ht="30" customHeight="1">
      <c r="A371" s="488"/>
      <c r="B371" s="412" t="s">
        <v>195</v>
      </c>
      <c r="C371" s="402"/>
      <c r="D371" s="402"/>
      <c r="E371" s="402"/>
      <c r="F371" s="402"/>
      <c r="G371" s="402"/>
      <c r="H371" s="402"/>
      <c r="I371" s="402"/>
      <c r="J371" s="402"/>
      <c r="K371" s="401"/>
      <c r="L371" s="401"/>
      <c r="M371" s="4"/>
    </row>
    <row r="372" spans="1:13" ht="26.25" customHeight="1">
      <c r="A372" s="488"/>
      <c r="B372" s="412" t="s">
        <v>196</v>
      </c>
      <c r="C372" s="402" t="s">
        <v>156</v>
      </c>
      <c r="D372" s="402" t="s">
        <v>156</v>
      </c>
      <c r="E372" s="402" t="s">
        <v>194</v>
      </c>
      <c r="F372" s="402" t="s">
        <v>194</v>
      </c>
      <c r="G372" s="402">
        <v>0</v>
      </c>
      <c r="H372" s="402">
        <v>0</v>
      </c>
      <c r="I372" s="402" t="s">
        <v>194</v>
      </c>
      <c r="J372" s="402">
        <v>0</v>
      </c>
      <c r="K372" s="401">
        <v>15</v>
      </c>
      <c r="L372" s="401">
        <f>L370</f>
        <v>11.55</v>
      </c>
      <c r="M372" s="4"/>
    </row>
    <row r="373" spans="1:13" ht="36.75" customHeight="1">
      <c r="A373" s="488"/>
      <c r="B373" s="412" t="s">
        <v>197</v>
      </c>
      <c r="C373" s="402"/>
      <c r="D373" s="402"/>
      <c r="E373" s="402"/>
      <c r="F373" s="402"/>
      <c r="G373" s="402"/>
      <c r="H373" s="402"/>
      <c r="I373" s="402"/>
      <c r="J373" s="402"/>
      <c r="K373" s="401"/>
      <c r="L373" s="401"/>
      <c r="M373" s="4"/>
    </row>
    <row r="374" spans="1:13" ht="42.75" customHeight="1">
      <c r="A374" s="488"/>
      <c r="B374" s="417" t="s">
        <v>201</v>
      </c>
      <c r="C374" s="491">
        <v>78.8</v>
      </c>
      <c r="D374" s="491">
        <v>78.8</v>
      </c>
      <c r="E374" s="491">
        <v>0</v>
      </c>
      <c r="F374" s="491" t="s">
        <v>194</v>
      </c>
      <c r="G374" s="491">
        <v>0</v>
      </c>
      <c r="H374" s="491">
        <v>0</v>
      </c>
      <c r="I374" s="491">
        <v>33.479999999999997</v>
      </c>
      <c r="J374" s="491">
        <v>33.479999999999997</v>
      </c>
      <c r="K374" s="491">
        <v>45.32</v>
      </c>
      <c r="L374" s="491">
        <v>0</v>
      </c>
      <c r="M374" s="477"/>
    </row>
    <row r="375" spans="1:13" ht="47.25">
      <c r="A375" s="488"/>
      <c r="B375" s="443" t="s">
        <v>203</v>
      </c>
      <c r="C375" s="492"/>
      <c r="D375" s="492"/>
      <c r="E375" s="492"/>
      <c r="F375" s="492"/>
      <c r="G375" s="492"/>
      <c r="H375" s="492"/>
      <c r="I375" s="492"/>
      <c r="J375" s="492"/>
      <c r="K375" s="492"/>
      <c r="L375" s="492"/>
      <c r="M375" s="478"/>
    </row>
    <row r="376" spans="1:13" ht="63">
      <c r="A376" s="488"/>
      <c r="B376" s="416" t="s">
        <v>204</v>
      </c>
      <c r="C376" s="492"/>
      <c r="D376" s="492"/>
      <c r="E376" s="492"/>
      <c r="F376" s="492"/>
      <c r="G376" s="492"/>
      <c r="H376" s="492"/>
      <c r="I376" s="492"/>
      <c r="J376" s="492"/>
      <c r="K376" s="492"/>
      <c r="L376" s="492"/>
      <c r="M376" s="478"/>
    </row>
    <row r="377" spans="1:13" ht="15.75">
      <c r="A377" s="488"/>
      <c r="B377" s="412" t="s">
        <v>195</v>
      </c>
      <c r="C377" s="444"/>
      <c r="D377" s="444"/>
      <c r="E377" s="444"/>
      <c r="F377" s="444"/>
      <c r="G377" s="444"/>
      <c r="H377" s="444"/>
      <c r="I377" s="444"/>
      <c r="J377" s="444"/>
      <c r="K377" s="444"/>
      <c r="L377" s="446"/>
      <c r="M377" s="4"/>
    </row>
    <row r="378" spans="1:13" ht="15.75">
      <c r="A378" s="488"/>
      <c r="B378" s="412" t="s">
        <v>196</v>
      </c>
      <c r="C378" s="445">
        <v>78.8</v>
      </c>
      <c r="D378" s="445">
        <v>78.8</v>
      </c>
      <c r="E378" s="445">
        <v>0</v>
      </c>
      <c r="F378" s="445" t="s">
        <v>194</v>
      </c>
      <c r="G378" s="445">
        <v>0</v>
      </c>
      <c r="H378" s="445">
        <v>0</v>
      </c>
      <c r="I378" s="445">
        <v>33.479999999999997</v>
      </c>
      <c r="J378" s="445">
        <v>33.479999999999997</v>
      </c>
      <c r="K378" s="445">
        <v>45.32</v>
      </c>
      <c r="L378" s="445" t="s">
        <v>194</v>
      </c>
      <c r="M378" s="4"/>
    </row>
    <row r="379" spans="1:13" ht="31.5">
      <c r="A379" s="488"/>
      <c r="B379" s="412" t="s">
        <v>197</v>
      </c>
      <c r="C379" s="444"/>
      <c r="D379" s="444"/>
      <c r="E379" s="444"/>
      <c r="F379" s="444"/>
      <c r="G379" s="444"/>
      <c r="H379" s="444"/>
      <c r="I379" s="444"/>
      <c r="J379" s="444"/>
      <c r="K379" s="444"/>
      <c r="L379" s="446"/>
      <c r="M379" s="4"/>
    </row>
    <row r="380" spans="1:13" ht="18.75">
      <c r="A380" s="158" t="s">
        <v>16</v>
      </c>
      <c r="B380" s="155"/>
      <c r="C380" s="437">
        <f>C358+C362+C366+C370+C374</f>
        <v>185</v>
      </c>
      <c r="D380" s="437">
        <f>D358+D362+D366+D370+D374</f>
        <v>185</v>
      </c>
      <c r="E380" s="438">
        <f>E358++E362+E366+E370+E374</f>
        <v>10</v>
      </c>
      <c r="F380" s="438">
        <f>F358+F362+F366+F370+F374</f>
        <v>10</v>
      </c>
      <c r="G380" s="438">
        <f>G358+G362+G366+G370+G374</f>
        <v>30</v>
      </c>
      <c r="H380" s="438">
        <v>30</v>
      </c>
      <c r="I380" s="438">
        <f>I358+I362+I366+I370+I374</f>
        <v>33.479999999999997</v>
      </c>
      <c r="J380" s="438">
        <f>J358+J362+J366+J370+J374</f>
        <v>33.479999999999997</v>
      </c>
      <c r="K380" s="428">
        <f>K358+K362+K366+K370+K374</f>
        <v>111.52000000000001</v>
      </c>
      <c r="L380" s="439">
        <f>L358+L362+L366+L370+L374</f>
        <v>62.259999999999991</v>
      </c>
      <c r="M380" s="59"/>
    </row>
    <row r="381" spans="1:13" ht="15.75" customHeight="1">
      <c r="A381" s="156"/>
      <c r="B381" s="155" t="s">
        <v>195</v>
      </c>
      <c r="C381" s="437"/>
      <c r="D381" s="437"/>
      <c r="E381" s="438"/>
      <c r="F381" s="438"/>
      <c r="G381" s="438"/>
      <c r="H381" s="438"/>
      <c r="I381" s="438"/>
      <c r="J381" s="438"/>
      <c r="K381" s="428"/>
      <c r="L381" s="439"/>
      <c r="M381" s="59"/>
    </row>
    <row r="382" spans="1:13" ht="15.75">
      <c r="A382" s="156"/>
      <c r="B382" s="155" t="s">
        <v>196</v>
      </c>
      <c r="C382" s="437">
        <f>C380</f>
        <v>185</v>
      </c>
      <c r="D382" s="437">
        <v>185</v>
      </c>
      <c r="E382" s="438">
        <f>E380</f>
        <v>10</v>
      </c>
      <c r="F382" s="438">
        <f>F380</f>
        <v>10</v>
      </c>
      <c r="G382" s="438">
        <f>G380</f>
        <v>30</v>
      </c>
      <c r="H382" s="438">
        <v>30</v>
      </c>
      <c r="I382" s="438">
        <f>I380</f>
        <v>33.479999999999997</v>
      </c>
      <c r="J382" s="438">
        <f>J380</f>
        <v>33.479999999999997</v>
      </c>
      <c r="K382" s="428">
        <f>K380</f>
        <v>111.52000000000001</v>
      </c>
      <c r="L382" s="439">
        <f>L380</f>
        <v>62.259999999999991</v>
      </c>
      <c r="M382" s="59"/>
    </row>
    <row r="383" spans="1:13" s="1" customFormat="1" ht="32.25" customHeight="1" thickBot="1">
      <c r="A383" s="157"/>
      <c r="B383" s="159" t="s">
        <v>205</v>
      </c>
      <c r="C383" s="161">
        <v>0</v>
      </c>
      <c r="D383" s="161">
        <v>0</v>
      </c>
      <c r="E383" s="438" t="s">
        <v>194</v>
      </c>
      <c r="F383" s="438" t="s">
        <v>194</v>
      </c>
      <c r="G383" s="438" t="s">
        <v>194</v>
      </c>
      <c r="H383" s="438">
        <v>0</v>
      </c>
      <c r="I383" s="438" t="s">
        <v>194</v>
      </c>
      <c r="J383" s="438">
        <v>0</v>
      </c>
      <c r="K383" s="428" t="s">
        <v>194</v>
      </c>
      <c r="L383" s="439">
        <v>0</v>
      </c>
      <c r="M383" s="29"/>
    </row>
    <row r="384" spans="1:13" ht="80.25" customHeight="1" thickBot="1">
      <c r="A384" s="487" t="s">
        <v>41</v>
      </c>
      <c r="B384" s="80" t="s">
        <v>128</v>
      </c>
      <c r="C384" s="83">
        <v>1033.7</v>
      </c>
      <c r="D384" s="83">
        <v>1033.7</v>
      </c>
      <c r="E384" s="27">
        <v>258</v>
      </c>
      <c r="F384" s="27">
        <v>175.7</v>
      </c>
      <c r="G384" s="27">
        <v>258</v>
      </c>
      <c r="H384" s="27">
        <v>216.6</v>
      </c>
      <c r="I384" s="27">
        <v>258</v>
      </c>
      <c r="J384" s="27">
        <v>288.60000000000002</v>
      </c>
      <c r="K384" s="27">
        <v>259.7</v>
      </c>
      <c r="L384" s="27">
        <v>345.2</v>
      </c>
      <c r="M384" s="4"/>
    </row>
    <row r="385" spans="1:13" ht="24" customHeight="1" thickBot="1">
      <c r="A385" s="489"/>
      <c r="B385" s="81" t="s">
        <v>195</v>
      </c>
      <c r="C385" s="83"/>
      <c r="D385" s="83"/>
      <c r="E385" s="27"/>
      <c r="F385" s="27"/>
      <c r="G385" s="27"/>
      <c r="H385" s="27"/>
      <c r="I385" s="27"/>
      <c r="J385" s="27"/>
      <c r="K385" s="27"/>
      <c r="L385" s="27"/>
      <c r="M385" s="4"/>
    </row>
    <row r="386" spans="1:13" ht="16.5" thickBot="1">
      <c r="A386" s="489"/>
      <c r="B386" s="81" t="s">
        <v>196</v>
      </c>
      <c r="C386" s="83">
        <v>1033.7</v>
      </c>
      <c r="D386" s="83">
        <v>1033.7</v>
      </c>
      <c r="E386" s="27">
        <v>258</v>
      </c>
      <c r="F386" s="27">
        <v>175.7</v>
      </c>
      <c r="G386" s="293">
        <v>258</v>
      </c>
      <c r="H386" s="27">
        <v>216.6</v>
      </c>
      <c r="I386" s="293">
        <v>258</v>
      </c>
      <c r="J386" s="27">
        <v>288.60000000000002</v>
      </c>
      <c r="K386" s="27">
        <v>259.7</v>
      </c>
      <c r="L386" s="27">
        <v>345.2</v>
      </c>
      <c r="M386" s="4"/>
    </row>
    <row r="387" spans="1:13" ht="32.25" thickBot="1">
      <c r="A387" s="489"/>
      <c r="B387" s="81" t="s">
        <v>197</v>
      </c>
      <c r="C387" s="83"/>
      <c r="D387" s="83"/>
      <c r="E387" s="27"/>
      <c r="F387" s="27"/>
      <c r="G387" s="27"/>
      <c r="H387" s="27"/>
      <c r="I387" s="27"/>
      <c r="J387" s="27"/>
      <c r="K387" s="27"/>
      <c r="L387" s="27"/>
      <c r="M387" s="4"/>
    </row>
    <row r="388" spans="1:13" ht="81.75" customHeight="1" thickBot="1">
      <c r="A388" s="489"/>
      <c r="B388" s="81" t="s">
        <v>129</v>
      </c>
      <c r="C388" s="83">
        <v>103.3</v>
      </c>
      <c r="D388" s="83">
        <v>103.3</v>
      </c>
      <c r="E388" s="27">
        <v>15.1</v>
      </c>
      <c r="F388" s="27">
        <v>15.1</v>
      </c>
      <c r="G388" s="27">
        <v>31.9</v>
      </c>
      <c r="H388" s="27">
        <v>36.5</v>
      </c>
      <c r="I388" s="27">
        <v>28.9</v>
      </c>
      <c r="J388" s="27">
        <v>17.2</v>
      </c>
      <c r="K388" s="27">
        <v>27.4</v>
      </c>
      <c r="L388" s="27">
        <v>34.4</v>
      </c>
      <c r="M388" s="4"/>
    </row>
    <row r="389" spans="1:13" ht="32.25" customHeight="1" thickBot="1">
      <c r="A389" s="489"/>
      <c r="B389" s="81" t="s">
        <v>195</v>
      </c>
      <c r="C389" s="83"/>
      <c r="D389" s="83"/>
      <c r="E389" s="27"/>
      <c r="F389" s="27"/>
      <c r="G389" s="27"/>
      <c r="H389" s="27"/>
      <c r="I389" s="27"/>
      <c r="J389" s="27"/>
      <c r="K389" s="27"/>
      <c r="L389" s="27"/>
      <c r="M389" s="4"/>
    </row>
    <row r="390" spans="1:13" ht="33.75" customHeight="1" thickBot="1">
      <c r="A390" s="489"/>
      <c r="B390" s="81" t="s">
        <v>196</v>
      </c>
      <c r="C390" s="83">
        <v>103.3</v>
      </c>
      <c r="D390" s="83">
        <v>103.3</v>
      </c>
      <c r="E390" s="27">
        <v>15.1</v>
      </c>
      <c r="F390" s="27">
        <v>15.1</v>
      </c>
      <c r="G390" s="27">
        <v>31.9</v>
      </c>
      <c r="H390" s="27">
        <v>36.5</v>
      </c>
      <c r="I390" s="27">
        <v>28.9</v>
      </c>
      <c r="J390" s="27">
        <v>17.2</v>
      </c>
      <c r="K390" s="27">
        <v>27.4</v>
      </c>
      <c r="L390" s="27">
        <v>34.4</v>
      </c>
      <c r="M390" s="4"/>
    </row>
    <row r="391" spans="1:13" ht="45.75" customHeight="1" thickBot="1">
      <c r="A391" s="489"/>
      <c r="B391" s="81" t="s">
        <v>197</v>
      </c>
      <c r="C391" s="83"/>
      <c r="D391" s="83"/>
      <c r="E391" s="27"/>
      <c r="F391" s="27"/>
      <c r="G391" s="27"/>
      <c r="H391" s="27"/>
      <c r="I391" s="27"/>
      <c r="J391" s="27"/>
      <c r="K391" s="27"/>
      <c r="L391" s="27"/>
      <c r="M391" s="4"/>
    </row>
    <row r="392" spans="1:13" ht="133.5" customHeight="1" thickBot="1">
      <c r="A392" s="489"/>
      <c r="B392" s="80" t="s">
        <v>130</v>
      </c>
      <c r="C392" s="83">
        <v>5</v>
      </c>
      <c r="D392" s="83">
        <v>5</v>
      </c>
      <c r="E392" s="27"/>
      <c r="F392" s="27"/>
      <c r="G392" s="27"/>
      <c r="H392" s="27"/>
      <c r="I392" s="27"/>
      <c r="J392" s="27"/>
      <c r="K392" s="27">
        <v>5</v>
      </c>
      <c r="L392" s="27">
        <v>5</v>
      </c>
      <c r="M392" s="4"/>
    </row>
    <row r="393" spans="1:13" ht="23.25" customHeight="1" thickBot="1">
      <c r="A393" s="489"/>
      <c r="B393" s="81" t="s">
        <v>195</v>
      </c>
      <c r="C393" s="83"/>
      <c r="D393" s="83"/>
      <c r="E393" s="27"/>
      <c r="F393" s="27"/>
      <c r="G393" s="27"/>
      <c r="H393" s="27"/>
      <c r="I393" s="27"/>
      <c r="J393" s="27"/>
      <c r="K393" s="27"/>
      <c r="L393" s="27"/>
      <c r="M393" s="4"/>
    </row>
    <row r="394" spans="1:13" ht="31.5" customHeight="1" thickBot="1">
      <c r="A394" s="489"/>
      <c r="B394" s="81" t="s">
        <v>196</v>
      </c>
      <c r="C394" s="83">
        <v>5</v>
      </c>
      <c r="D394" s="83">
        <v>5</v>
      </c>
      <c r="E394" s="27"/>
      <c r="F394" s="27"/>
      <c r="G394" s="27"/>
      <c r="H394" s="27"/>
      <c r="I394" s="27"/>
      <c r="J394" s="27"/>
      <c r="K394" s="27">
        <v>5</v>
      </c>
      <c r="L394" s="27">
        <v>5</v>
      </c>
      <c r="M394" s="4"/>
    </row>
    <row r="395" spans="1:13" ht="42" customHeight="1" thickBot="1">
      <c r="A395" s="489"/>
      <c r="B395" s="81" t="s">
        <v>197</v>
      </c>
      <c r="C395" s="83"/>
      <c r="D395" s="83"/>
      <c r="E395" s="27"/>
      <c r="F395" s="27"/>
      <c r="G395" s="27"/>
      <c r="H395" s="27"/>
      <c r="I395" s="27"/>
      <c r="J395" s="27"/>
      <c r="K395" s="27"/>
      <c r="L395" s="27"/>
      <c r="M395" s="4"/>
    </row>
    <row r="396" spans="1:13" ht="120.75" customHeight="1" thickBot="1">
      <c r="A396" s="489"/>
      <c r="B396" s="80" t="s">
        <v>288</v>
      </c>
      <c r="C396" s="83">
        <v>10</v>
      </c>
      <c r="D396" s="83">
        <v>10</v>
      </c>
      <c r="E396" s="27">
        <v>10</v>
      </c>
      <c r="F396" s="27">
        <v>10</v>
      </c>
      <c r="G396" s="27"/>
      <c r="H396" s="27"/>
      <c r="I396" s="27"/>
      <c r="J396" s="83"/>
      <c r="K396" s="83"/>
      <c r="L396" s="83"/>
      <c r="M396" s="4"/>
    </row>
    <row r="397" spans="1:13" ht="37.5" customHeight="1" thickBot="1">
      <c r="A397" s="489"/>
      <c r="B397" s="81" t="s">
        <v>195</v>
      </c>
      <c r="C397" s="83"/>
      <c r="D397" s="83"/>
      <c r="E397" s="27"/>
      <c r="F397" s="27"/>
      <c r="G397" s="27"/>
      <c r="H397" s="27"/>
      <c r="I397" s="27"/>
      <c r="J397" s="83"/>
      <c r="K397" s="83"/>
      <c r="L397" s="83"/>
      <c r="M397" s="4"/>
    </row>
    <row r="398" spans="1:13" ht="30" customHeight="1" thickBot="1">
      <c r="A398" s="489"/>
      <c r="B398" s="81" t="s">
        <v>196</v>
      </c>
      <c r="C398" s="83">
        <v>10</v>
      </c>
      <c r="D398" s="83">
        <v>10</v>
      </c>
      <c r="E398" s="27">
        <v>10</v>
      </c>
      <c r="F398" s="27">
        <v>10</v>
      </c>
      <c r="G398" s="27"/>
      <c r="H398" s="27"/>
      <c r="I398" s="27"/>
      <c r="J398" s="83"/>
      <c r="K398" s="83"/>
      <c r="L398" s="83"/>
      <c r="M398" s="4"/>
    </row>
    <row r="399" spans="1:13" ht="45.75" customHeight="1" thickBot="1">
      <c r="A399" s="489"/>
      <c r="B399" s="81" t="s">
        <v>197</v>
      </c>
      <c r="C399" s="83"/>
      <c r="D399" s="83"/>
      <c r="E399" s="27"/>
      <c r="F399" s="27"/>
      <c r="G399" s="27"/>
      <c r="H399" s="27"/>
      <c r="I399" s="27"/>
      <c r="J399" s="83"/>
      <c r="K399" s="83"/>
      <c r="L399" s="83"/>
      <c r="M399" s="4"/>
    </row>
    <row r="400" spans="1:13" ht="103.5" customHeight="1" thickBot="1">
      <c r="A400" s="489"/>
      <c r="B400" s="82" t="s">
        <v>131</v>
      </c>
      <c r="C400" s="83">
        <v>10</v>
      </c>
      <c r="D400" s="83">
        <v>10</v>
      </c>
      <c r="E400" s="27"/>
      <c r="F400" s="27"/>
      <c r="G400" s="27"/>
      <c r="H400" s="27"/>
      <c r="I400" s="27"/>
      <c r="J400" s="83"/>
      <c r="K400" s="83">
        <v>10</v>
      </c>
      <c r="L400" s="83">
        <v>10</v>
      </c>
      <c r="M400" s="4"/>
    </row>
    <row r="401" spans="1:13" ht="34.5" customHeight="1" thickBot="1">
      <c r="A401" s="489"/>
      <c r="B401" s="81" t="s">
        <v>195</v>
      </c>
      <c r="C401" s="83"/>
      <c r="D401" s="83"/>
      <c r="E401" s="27"/>
      <c r="F401" s="27"/>
      <c r="G401" s="27"/>
      <c r="H401" s="27"/>
      <c r="I401" s="27"/>
      <c r="J401" s="83"/>
      <c r="K401" s="83"/>
      <c r="L401" s="83"/>
      <c r="M401" s="4"/>
    </row>
    <row r="402" spans="1:13" ht="30.75" customHeight="1" thickBot="1">
      <c r="A402" s="489"/>
      <c r="B402" s="81" t="s">
        <v>196</v>
      </c>
      <c r="C402" s="83">
        <v>10</v>
      </c>
      <c r="D402" s="83">
        <v>10</v>
      </c>
      <c r="E402" s="27"/>
      <c r="F402" s="27"/>
      <c r="G402" s="27"/>
      <c r="H402" s="27"/>
      <c r="I402" s="27"/>
      <c r="J402" s="83"/>
      <c r="K402" s="83">
        <v>10</v>
      </c>
      <c r="L402" s="83">
        <v>10</v>
      </c>
      <c r="M402" s="4"/>
    </row>
    <row r="403" spans="1:13" ht="48.75" customHeight="1" thickBot="1">
      <c r="A403" s="489"/>
      <c r="B403" s="81" t="s">
        <v>197</v>
      </c>
      <c r="C403" s="83"/>
      <c r="D403" s="83"/>
      <c r="E403" s="27"/>
      <c r="F403" s="27"/>
      <c r="G403" s="27"/>
      <c r="H403" s="27"/>
      <c r="I403" s="27"/>
      <c r="J403" s="83"/>
      <c r="K403" s="83"/>
      <c r="L403" s="83"/>
      <c r="M403" s="4"/>
    </row>
    <row r="404" spans="1:13" ht="120.75" customHeight="1" thickBot="1">
      <c r="A404" s="489"/>
      <c r="B404" s="80" t="s">
        <v>132</v>
      </c>
      <c r="C404" s="83">
        <v>5</v>
      </c>
      <c r="D404" s="83">
        <v>5</v>
      </c>
      <c r="E404" s="27"/>
      <c r="F404" s="27"/>
      <c r="G404" s="27"/>
      <c r="H404" s="27"/>
      <c r="I404" s="27"/>
      <c r="J404" s="27"/>
      <c r="K404" s="27">
        <v>5</v>
      </c>
      <c r="L404" s="27">
        <v>5</v>
      </c>
      <c r="M404" s="4"/>
    </row>
    <row r="405" spans="1:13" ht="22.5" customHeight="1" thickBot="1">
      <c r="A405" s="489"/>
      <c r="B405" s="81" t="s">
        <v>195</v>
      </c>
      <c r="C405" s="83"/>
      <c r="D405" s="83"/>
      <c r="E405" s="27"/>
      <c r="F405" s="27"/>
      <c r="G405" s="27"/>
      <c r="H405" s="27"/>
      <c r="I405" s="27"/>
      <c r="J405" s="27"/>
      <c r="K405" s="27"/>
      <c r="L405" s="27"/>
      <c r="M405" s="4"/>
    </row>
    <row r="406" spans="1:13" ht="30" customHeight="1" thickBot="1">
      <c r="A406" s="489"/>
      <c r="B406" s="81" t="s">
        <v>196</v>
      </c>
      <c r="C406" s="83">
        <v>5</v>
      </c>
      <c r="D406" s="83">
        <v>5</v>
      </c>
      <c r="E406" s="27"/>
      <c r="F406" s="27"/>
      <c r="G406" s="27"/>
      <c r="H406" s="27"/>
      <c r="I406" s="27"/>
      <c r="J406" s="27"/>
      <c r="K406" s="27">
        <v>5</v>
      </c>
      <c r="L406" s="27">
        <v>5</v>
      </c>
      <c r="M406" s="4"/>
    </row>
    <row r="407" spans="1:13" ht="37.5" customHeight="1" thickBot="1">
      <c r="A407" s="497"/>
      <c r="B407" s="81" t="s">
        <v>197</v>
      </c>
      <c r="C407" s="83"/>
      <c r="D407" s="83"/>
      <c r="E407" s="27"/>
      <c r="F407" s="27"/>
      <c r="G407" s="27"/>
      <c r="H407" s="27"/>
      <c r="I407" s="27"/>
      <c r="J407" s="27"/>
      <c r="K407" s="27"/>
      <c r="L407" s="27"/>
      <c r="M407" s="4"/>
    </row>
    <row r="408" spans="1:13" ht="30.75" customHeight="1">
      <c r="A408" s="28" t="s">
        <v>16</v>
      </c>
      <c r="B408" s="155"/>
      <c r="C408" s="58">
        <f t="shared" ref="C408:L410" si="64">SUM(C404+C400+C396+C392+C388+C384)</f>
        <v>1167</v>
      </c>
      <c r="D408" s="58">
        <f t="shared" si="64"/>
        <v>1167</v>
      </c>
      <c r="E408" s="58">
        <f t="shared" si="64"/>
        <v>283.10000000000002</v>
      </c>
      <c r="F408" s="58">
        <f t="shared" si="64"/>
        <v>200.79999999999998</v>
      </c>
      <c r="G408" s="58">
        <f t="shared" si="64"/>
        <v>289.89999999999998</v>
      </c>
      <c r="H408" s="58">
        <f t="shared" si="64"/>
        <v>253.1</v>
      </c>
      <c r="I408" s="58">
        <f t="shared" si="64"/>
        <v>286.89999999999998</v>
      </c>
      <c r="J408" s="58">
        <f t="shared" si="64"/>
        <v>305.8</v>
      </c>
      <c r="K408" s="58">
        <f t="shared" si="64"/>
        <v>307.09999999999997</v>
      </c>
      <c r="L408" s="58">
        <f t="shared" si="64"/>
        <v>399.59999999999997</v>
      </c>
      <c r="M408" s="29"/>
    </row>
    <row r="409" spans="1:13" ht="25.5" customHeight="1">
      <c r="A409" s="482"/>
      <c r="B409" s="155" t="s">
        <v>195</v>
      </c>
      <c r="C409" s="294"/>
      <c r="D409" s="294"/>
      <c r="E409" s="204"/>
      <c r="F409" s="204"/>
      <c r="G409" s="204"/>
      <c r="H409" s="204"/>
      <c r="I409" s="204"/>
      <c r="J409" s="204"/>
      <c r="K409" s="204"/>
      <c r="L409" s="204"/>
      <c r="M409" s="59"/>
    </row>
    <row r="410" spans="1:13" ht="27.75" customHeight="1">
      <c r="A410" s="483"/>
      <c r="B410" s="155" t="s">
        <v>196</v>
      </c>
      <c r="C410" s="58">
        <f t="shared" si="64"/>
        <v>1167</v>
      </c>
      <c r="D410" s="58">
        <f t="shared" si="64"/>
        <v>1167</v>
      </c>
      <c r="E410" s="58">
        <f t="shared" si="64"/>
        <v>283.10000000000002</v>
      </c>
      <c r="F410" s="58">
        <f t="shared" si="64"/>
        <v>200.79999999999998</v>
      </c>
      <c r="G410" s="58">
        <f t="shared" si="64"/>
        <v>289.89999999999998</v>
      </c>
      <c r="H410" s="58">
        <f t="shared" si="64"/>
        <v>253.1</v>
      </c>
      <c r="I410" s="58">
        <f t="shared" si="64"/>
        <v>286.89999999999998</v>
      </c>
      <c r="J410" s="58">
        <f t="shared" si="64"/>
        <v>305.8</v>
      </c>
      <c r="K410" s="58">
        <f t="shared" si="64"/>
        <v>307.09999999999997</v>
      </c>
      <c r="L410" s="58">
        <f t="shared" si="64"/>
        <v>399.59999999999997</v>
      </c>
      <c r="M410" s="59"/>
    </row>
    <row r="411" spans="1:13" s="1" customFormat="1" ht="32.25" customHeight="1" thickBot="1">
      <c r="A411" s="484"/>
      <c r="B411" s="159" t="s">
        <v>205</v>
      </c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29"/>
    </row>
    <row r="412" spans="1:13" ht="126.75" thickBot="1">
      <c r="A412" s="487" t="s">
        <v>42</v>
      </c>
      <c r="B412" s="80" t="s">
        <v>133</v>
      </c>
      <c r="C412" s="83">
        <v>10</v>
      </c>
      <c r="D412" s="83">
        <v>10</v>
      </c>
      <c r="E412" s="27"/>
      <c r="F412" s="27"/>
      <c r="G412" s="27"/>
      <c r="H412" s="27"/>
      <c r="I412" s="27"/>
      <c r="J412" s="27"/>
      <c r="K412" s="27">
        <v>10</v>
      </c>
      <c r="L412" s="27">
        <v>10</v>
      </c>
      <c r="M412" s="4"/>
    </row>
    <row r="413" spans="1:13" ht="16.5" thickBot="1">
      <c r="A413" s="488"/>
      <c r="B413" s="81" t="s">
        <v>195</v>
      </c>
      <c r="C413" s="83"/>
      <c r="D413" s="83"/>
      <c r="E413" s="27"/>
      <c r="F413" s="27"/>
      <c r="G413" s="27"/>
      <c r="H413" s="27"/>
      <c r="I413" s="27"/>
      <c r="J413" s="27"/>
      <c r="K413" s="27"/>
      <c r="L413" s="27"/>
      <c r="M413" s="4"/>
    </row>
    <row r="414" spans="1:13" ht="16.5" thickBot="1">
      <c r="A414" s="488"/>
      <c r="B414" s="81" t="s">
        <v>196</v>
      </c>
      <c r="C414" s="83">
        <v>10</v>
      </c>
      <c r="D414" s="83">
        <v>10</v>
      </c>
      <c r="E414" s="27"/>
      <c r="F414" s="27"/>
      <c r="G414" s="27"/>
      <c r="H414" s="27"/>
      <c r="I414" s="27"/>
      <c r="J414" s="27"/>
      <c r="K414" s="27">
        <v>10</v>
      </c>
      <c r="L414" s="27">
        <v>10</v>
      </c>
      <c r="M414" s="4"/>
    </row>
    <row r="415" spans="1:13" ht="32.25" thickBot="1">
      <c r="A415" s="488"/>
      <c r="B415" s="81" t="s">
        <v>197</v>
      </c>
      <c r="C415" s="83"/>
      <c r="D415" s="83"/>
      <c r="E415" s="27"/>
      <c r="F415" s="27"/>
      <c r="G415" s="27"/>
      <c r="H415" s="27"/>
      <c r="I415" s="27"/>
      <c r="J415" s="27"/>
      <c r="K415" s="27"/>
      <c r="L415" s="27"/>
      <c r="M415" s="4"/>
    </row>
    <row r="416" spans="1:13" ht="95.25" thickBot="1">
      <c r="A416" s="488"/>
      <c r="B416" s="81" t="s">
        <v>134</v>
      </c>
      <c r="C416" s="83">
        <v>10</v>
      </c>
      <c r="D416" s="83">
        <v>10</v>
      </c>
      <c r="E416" s="27"/>
      <c r="F416" s="27"/>
      <c r="G416" s="27">
        <v>10</v>
      </c>
      <c r="H416" s="27"/>
      <c r="I416" s="27"/>
      <c r="J416" s="27"/>
      <c r="K416" s="27"/>
      <c r="L416" s="27">
        <v>10</v>
      </c>
      <c r="M416" s="4"/>
    </row>
    <row r="417" spans="1:13" ht="16.5" thickBot="1">
      <c r="A417" s="488"/>
      <c r="B417" s="81" t="s">
        <v>195</v>
      </c>
      <c r="C417" s="83"/>
      <c r="D417" s="83"/>
      <c r="E417" s="27"/>
      <c r="F417" s="27"/>
      <c r="G417" s="27"/>
      <c r="H417" s="27"/>
      <c r="I417" s="27"/>
      <c r="J417" s="27"/>
      <c r="K417" s="27"/>
      <c r="L417" s="27"/>
      <c r="M417" s="4"/>
    </row>
    <row r="418" spans="1:13" ht="16.5" thickBot="1">
      <c r="A418" s="488"/>
      <c r="B418" s="81" t="s">
        <v>196</v>
      </c>
      <c r="C418" s="83">
        <v>10</v>
      </c>
      <c r="D418" s="83">
        <v>10</v>
      </c>
      <c r="E418" s="27"/>
      <c r="F418" s="27"/>
      <c r="G418" s="27">
        <v>10</v>
      </c>
      <c r="H418" s="27"/>
      <c r="I418" s="27"/>
      <c r="J418" s="27"/>
      <c r="K418" s="27"/>
      <c r="L418" s="27">
        <v>10</v>
      </c>
      <c r="M418" s="4"/>
    </row>
    <row r="419" spans="1:13" ht="31.5">
      <c r="A419" s="489"/>
      <c r="B419" s="295" t="s">
        <v>197</v>
      </c>
      <c r="C419" s="83"/>
      <c r="D419" s="83"/>
      <c r="E419" s="27"/>
      <c r="F419" s="27"/>
      <c r="G419" s="27"/>
      <c r="H419" s="27"/>
      <c r="I419" s="27"/>
      <c r="J419" s="27"/>
      <c r="K419" s="27"/>
      <c r="L419" s="27"/>
      <c r="M419" s="4"/>
    </row>
    <row r="420" spans="1:13" ht="18.75">
      <c r="A420" s="28" t="s">
        <v>16</v>
      </c>
      <c r="B420" s="155"/>
      <c r="C420" s="294">
        <f t="shared" ref="C420:L420" si="65">SUM(C412+C416)</f>
        <v>20</v>
      </c>
      <c r="D420" s="294">
        <f t="shared" si="65"/>
        <v>20</v>
      </c>
      <c r="E420" s="294">
        <f t="shared" si="65"/>
        <v>0</v>
      </c>
      <c r="F420" s="294">
        <f t="shared" si="65"/>
        <v>0</v>
      </c>
      <c r="G420" s="294">
        <f t="shared" si="65"/>
        <v>10</v>
      </c>
      <c r="H420" s="294">
        <f t="shared" si="65"/>
        <v>0</v>
      </c>
      <c r="I420" s="294">
        <f t="shared" si="65"/>
        <v>0</v>
      </c>
      <c r="J420" s="294">
        <f t="shared" si="65"/>
        <v>0</v>
      </c>
      <c r="K420" s="294">
        <f t="shared" si="65"/>
        <v>10</v>
      </c>
      <c r="L420" s="294">
        <f t="shared" si="65"/>
        <v>20</v>
      </c>
      <c r="M420" s="59"/>
    </row>
    <row r="421" spans="1:13" ht="15.75">
      <c r="A421" s="240"/>
      <c r="B421" s="155" t="s">
        <v>195</v>
      </c>
      <c r="C421" s="294"/>
      <c r="D421" s="294"/>
      <c r="E421" s="204"/>
      <c r="F421" s="204"/>
      <c r="G421" s="204"/>
      <c r="H421" s="204"/>
      <c r="I421" s="204"/>
      <c r="J421" s="204"/>
      <c r="K421" s="204"/>
      <c r="L421" s="204"/>
      <c r="M421" s="59"/>
    </row>
    <row r="422" spans="1:13" ht="15.75">
      <c r="A422" s="240"/>
      <c r="B422" s="155" t="s">
        <v>196</v>
      </c>
      <c r="C422" s="294">
        <v>20</v>
      </c>
      <c r="D422" s="294">
        <v>20</v>
      </c>
      <c r="E422" s="204"/>
      <c r="F422" s="204"/>
      <c r="G422" s="204">
        <v>10</v>
      </c>
      <c r="H422" s="204"/>
      <c r="I422" s="204"/>
      <c r="J422" s="204"/>
      <c r="K422" s="204">
        <v>10</v>
      </c>
      <c r="L422" s="204">
        <f>SUM(L418+L414)</f>
        <v>20</v>
      </c>
      <c r="M422" s="59"/>
    </row>
    <row r="423" spans="1:13" s="1" customFormat="1" ht="32.25" customHeight="1">
      <c r="A423" s="28"/>
      <c r="B423" s="159" t="s">
        <v>205</v>
      </c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29"/>
    </row>
    <row r="424" spans="1:13" s="1" customFormat="1" ht="92.25" customHeight="1">
      <c r="A424" s="371" t="s">
        <v>179</v>
      </c>
      <c r="B424" s="132" t="s">
        <v>178</v>
      </c>
      <c r="C424" s="131">
        <v>115</v>
      </c>
      <c r="D424" s="131">
        <v>115</v>
      </c>
      <c r="E424" s="131"/>
      <c r="F424" s="131"/>
      <c r="G424" s="131"/>
      <c r="H424" s="131"/>
      <c r="I424" s="131"/>
      <c r="J424" s="131"/>
      <c r="K424" s="131">
        <v>115</v>
      </c>
      <c r="L424" s="131">
        <v>114.9</v>
      </c>
      <c r="M424" s="51"/>
    </row>
    <row r="425" spans="1:13" s="1" customFormat="1" ht="48" customHeight="1">
      <c r="A425" s="28" t="s">
        <v>16</v>
      </c>
      <c r="B425" s="155"/>
      <c r="C425" s="58">
        <f t="shared" ref="C425:L425" si="66">SUM(C424)</f>
        <v>115</v>
      </c>
      <c r="D425" s="58">
        <f t="shared" si="66"/>
        <v>115</v>
      </c>
      <c r="E425" s="58">
        <f t="shared" si="66"/>
        <v>0</v>
      </c>
      <c r="F425" s="58">
        <f t="shared" si="66"/>
        <v>0</v>
      </c>
      <c r="G425" s="58">
        <f t="shared" si="66"/>
        <v>0</v>
      </c>
      <c r="H425" s="58">
        <f t="shared" si="66"/>
        <v>0</v>
      </c>
      <c r="I425" s="58">
        <f t="shared" si="66"/>
        <v>0</v>
      </c>
      <c r="J425" s="58">
        <f t="shared" si="66"/>
        <v>0</v>
      </c>
      <c r="K425" s="58">
        <f t="shared" si="66"/>
        <v>115</v>
      </c>
      <c r="L425" s="58">
        <f t="shared" si="66"/>
        <v>114.9</v>
      </c>
      <c r="M425" s="29"/>
    </row>
    <row r="426" spans="1:13" s="1" customFormat="1" ht="24.75" customHeight="1">
      <c r="A426" s="296"/>
      <c r="B426" s="155" t="s">
        <v>195</v>
      </c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29"/>
    </row>
    <row r="427" spans="1:13" s="1" customFormat="1" ht="21" customHeight="1">
      <c r="A427" s="296"/>
      <c r="B427" s="155" t="s">
        <v>196</v>
      </c>
      <c r="C427" s="58">
        <f t="shared" ref="C427:K427" si="67">SUM(C424)</f>
        <v>115</v>
      </c>
      <c r="D427" s="58">
        <f t="shared" si="67"/>
        <v>115</v>
      </c>
      <c r="E427" s="58">
        <f t="shared" si="67"/>
        <v>0</v>
      </c>
      <c r="F427" s="58">
        <f t="shared" si="67"/>
        <v>0</v>
      </c>
      <c r="G427" s="58">
        <f t="shared" si="67"/>
        <v>0</v>
      </c>
      <c r="H427" s="58">
        <f t="shared" si="67"/>
        <v>0</v>
      </c>
      <c r="I427" s="58">
        <f t="shared" si="67"/>
        <v>0</v>
      </c>
      <c r="J427" s="58">
        <f t="shared" si="67"/>
        <v>0</v>
      </c>
      <c r="K427" s="58">
        <f t="shared" si="67"/>
        <v>115</v>
      </c>
      <c r="L427" s="58">
        <v>114.9</v>
      </c>
      <c r="M427" s="29"/>
    </row>
    <row r="428" spans="1:13" s="1" customFormat="1" ht="32.25" customHeight="1">
      <c r="A428" s="28"/>
      <c r="B428" s="159" t="s">
        <v>205</v>
      </c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29"/>
    </row>
    <row r="429" spans="1:13" s="1" customFormat="1" ht="75.75" customHeight="1">
      <c r="A429" s="216" t="s">
        <v>383</v>
      </c>
      <c r="B429" s="532"/>
      <c r="C429" s="131">
        <v>2334.1999999999998</v>
      </c>
      <c r="D429" s="131">
        <v>2334.1999999999998</v>
      </c>
      <c r="E429" s="131"/>
      <c r="F429" s="131"/>
      <c r="G429" s="131"/>
      <c r="H429" s="131"/>
      <c r="I429" s="131"/>
      <c r="J429" s="131"/>
      <c r="K429" s="131">
        <v>2334.1999999999998</v>
      </c>
      <c r="L429" s="131">
        <v>2334.1999999999998</v>
      </c>
      <c r="M429" s="29"/>
    </row>
    <row r="430" spans="1:13" s="1" customFormat="1" ht="32.25" customHeight="1">
      <c r="A430" s="165" t="s">
        <v>2</v>
      </c>
      <c r="B430" s="197"/>
      <c r="C430" s="171">
        <f>SUM(C425+C420+C408+C380+C354+C429)</f>
        <v>26088.400000000001</v>
      </c>
      <c r="D430" s="171">
        <f>SUM(D425+D420+D408+D380+D354+D429)</f>
        <v>26088.400000000001</v>
      </c>
      <c r="E430" s="171">
        <f>SUM(E425+E420+E408+E380+E354+E429)</f>
        <v>4007.2</v>
      </c>
      <c r="F430" s="171">
        <f>SUM(F425+F420+F408+F380+F354+F429)</f>
        <v>3762.2000000000003</v>
      </c>
      <c r="G430" s="171">
        <f>SUM(G425+G420+G408+G380+G354+G429)</f>
        <v>6605.0999999999995</v>
      </c>
      <c r="H430" s="171">
        <f>SUM(H425+H420+H408+H380+H354+H429)</f>
        <v>6527.0070000000014</v>
      </c>
      <c r="I430" s="171">
        <f>SUM(I425+I420+I408+I380+I354+I429)</f>
        <v>4480.0600000000004</v>
      </c>
      <c r="J430" s="171">
        <f>SUM(J425+J420+J408+J380+J354+J429)</f>
        <v>4313.79</v>
      </c>
      <c r="K430" s="171">
        <f>SUM(K425+K420+K408+K380+K354+K429)</f>
        <v>11091.04</v>
      </c>
      <c r="L430" s="171">
        <f>SUM(L425+L420+L408+L380+L354+L429)</f>
        <v>9867.1909999999989</v>
      </c>
      <c r="M430" s="172"/>
    </row>
    <row r="431" spans="1:13" s="1" customFormat="1" ht="32.25" customHeight="1">
      <c r="A431" s="168"/>
      <c r="B431" s="197" t="s">
        <v>195</v>
      </c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2"/>
    </row>
    <row r="432" spans="1:13" s="1" customFormat="1" ht="32.25" customHeight="1">
      <c r="A432" s="165"/>
      <c r="B432" s="197" t="s">
        <v>196</v>
      </c>
      <c r="C432" s="166">
        <f>SUM(C427+C422+C410+C382+C356+C429)</f>
        <v>26088.400000000001</v>
      </c>
      <c r="D432" s="166">
        <f>SUM(D427+D422+D410+D382+D356+D429)</f>
        <v>26088.400000000001</v>
      </c>
      <c r="E432" s="166">
        <f>SUM(E427+E422+E410+E382+E356+E429)</f>
        <v>4007.2</v>
      </c>
      <c r="F432" s="166">
        <f>SUM(F427+F422+F410+F382+F356+F429)</f>
        <v>3762.2000000000003</v>
      </c>
      <c r="G432" s="166">
        <f>SUM(G427+G422+G410+G382+G356+G429)</f>
        <v>6605.0999999999995</v>
      </c>
      <c r="H432" s="166">
        <f>SUM(H427+H422+H410+H382+H356+H429)</f>
        <v>6527.0070000000014</v>
      </c>
      <c r="I432" s="166">
        <f>SUM(I427+I422+I410+I382+I356+I429)</f>
        <v>4480.0600000000004</v>
      </c>
      <c r="J432" s="166">
        <f>SUM(J427+J422+J410+J382+J356+J429)</f>
        <v>4313.79</v>
      </c>
      <c r="K432" s="166">
        <f>SUM(K427+K422+K410+K382+K356+K429)</f>
        <v>11091.04</v>
      </c>
      <c r="L432" s="166">
        <f>SUM(L427+L422+L410+L382+L356+L429)</f>
        <v>9867.1909999999989</v>
      </c>
      <c r="M432" s="167"/>
    </row>
    <row r="433" spans="1:13" s="1" customFormat="1" ht="32.25" customHeight="1">
      <c r="A433" s="168"/>
      <c r="B433" s="232" t="s">
        <v>205</v>
      </c>
      <c r="C433" s="170"/>
      <c r="D433" s="170"/>
      <c r="E433" s="171"/>
      <c r="F433" s="171"/>
      <c r="G433" s="170"/>
      <c r="H433" s="170"/>
      <c r="I433" s="171"/>
      <c r="J433" s="171"/>
      <c r="K433" s="171"/>
      <c r="L433" s="171"/>
      <c r="M433" s="172"/>
    </row>
    <row r="434" spans="1:13" ht="30.75" customHeight="1">
      <c r="A434" s="495" t="s">
        <v>43</v>
      </c>
      <c r="B434" s="495"/>
      <c r="C434" s="495"/>
      <c r="D434" s="495"/>
      <c r="E434" s="495"/>
      <c r="F434" s="495"/>
      <c r="G434" s="495"/>
      <c r="H434" s="495"/>
      <c r="I434" s="495"/>
      <c r="J434" s="495"/>
      <c r="K434" s="495"/>
      <c r="L434" s="495"/>
      <c r="M434" s="4"/>
    </row>
    <row r="435" spans="1:13" ht="94.5">
      <c r="A435" s="487" t="s">
        <v>44</v>
      </c>
      <c r="B435" s="115" t="s">
        <v>297</v>
      </c>
      <c r="C435" s="99">
        <v>1017</v>
      </c>
      <c r="D435" s="99">
        <v>1017</v>
      </c>
      <c r="E435" s="94">
        <v>254</v>
      </c>
      <c r="F435" s="94">
        <v>256.5</v>
      </c>
      <c r="G435" s="94">
        <v>254</v>
      </c>
      <c r="H435" s="94">
        <v>256.5</v>
      </c>
      <c r="I435" s="94">
        <v>254</v>
      </c>
      <c r="J435" s="94">
        <v>252</v>
      </c>
      <c r="K435" s="94">
        <v>255</v>
      </c>
      <c r="L435" s="95">
        <v>252</v>
      </c>
      <c r="M435" s="4"/>
    </row>
    <row r="436" spans="1:13" ht="44.25" customHeight="1">
      <c r="A436" s="488"/>
      <c r="B436" s="315" t="s">
        <v>298</v>
      </c>
      <c r="C436" s="94">
        <v>10</v>
      </c>
      <c r="D436" s="94">
        <v>10</v>
      </c>
      <c r="E436" s="94">
        <v>10</v>
      </c>
      <c r="F436" s="94">
        <v>10</v>
      </c>
      <c r="G436" s="94"/>
      <c r="H436" s="94"/>
      <c r="I436" s="94"/>
      <c r="J436" s="94"/>
      <c r="K436" s="94"/>
      <c r="L436" s="95"/>
      <c r="M436" s="4"/>
    </row>
    <row r="437" spans="1:13" ht="57.75" customHeight="1">
      <c r="A437" s="489"/>
      <c r="B437" s="316" t="s">
        <v>299</v>
      </c>
      <c r="C437" s="94">
        <v>350.9</v>
      </c>
      <c r="D437" s="94">
        <v>350.9</v>
      </c>
      <c r="E437" s="94">
        <v>50.9</v>
      </c>
      <c r="F437" s="317"/>
      <c r="G437" s="317"/>
      <c r="H437" s="317"/>
      <c r="I437" s="94"/>
      <c r="J437" s="317"/>
      <c r="K437" s="94">
        <v>300</v>
      </c>
      <c r="L437" s="318">
        <v>350.9</v>
      </c>
      <c r="M437" s="4"/>
    </row>
    <row r="438" spans="1:13" ht="31.5" customHeight="1">
      <c r="A438" s="28" t="s">
        <v>16</v>
      </c>
      <c r="B438" s="155"/>
      <c r="C438" s="303">
        <f t="shared" ref="C438:L438" si="68">SUM(C435+C436+C437)</f>
        <v>1377.9</v>
      </c>
      <c r="D438" s="303">
        <f t="shared" si="68"/>
        <v>1377.9</v>
      </c>
      <c r="E438" s="303">
        <f t="shared" si="68"/>
        <v>314.89999999999998</v>
      </c>
      <c r="F438" s="303">
        <f t="shared" si="68"/>
        <v>266.5</v>
      </c>
      <c r="G438" s="303">
        <f t="shared" si="68"/>
        <v>254</v>
      </c>
      <c r="H438" s="303">
        <f t="shared" si="68"/>
        <v>256.5</v>
      </c>
      <c r="I438" s="303">
        <f t="shared" si="68"/>
        <v>254</v>
      </c>
      <c r="J438" s="303">
        <f t="shared" si="68"/>
        <v>252</v>
      </c>
      <c r="K438" s="303">
        <f t="shared" si="68"/>
        <v>555</v>
      </c>
      <c r="L438" s="303">
        <f t="shared" si="68"/>
        <v>602.9</v>
      </c>
      <c r="M438" s="59"/>
    </row>
    <row r="439" spans="1:13" ht="17.25" customHeight="1">
      <c r="A439" s="240"/>
      <c r="B439" s="155" t="s">
        <v>195</v>
      </c>
      <c r="C439" s="303"/>
      <c r="D439" s="303"/>
      <c r="E439" s="303"/>
      <c r="F439" s="319"/>
      <c r="G439" s="319"/>
      <c r="H439" s="319"/>
      <c r="I439" s="303"/>
      <c r="J439" s="319"/>
      <c r="K439" s="303"/>
      <c r="L439" s="320"/>
      <c r="M439" s="59"/>
    </row>
    <row r="440" spans="1:13" ht="29.25" customHeight="1">
      <c r="A440" s="240"/>
      <c r="B440" s="155" t="s">
        <v>196</v>
      </c>
      <c r="C440" s="303">
        <f t="shared" ref="C440:L440" si="69">SUM(C437+C436+C435)</f>
        <v>1377.9</v>
      </c>
      <c r="D440" s="303">
        <f t="shared" si="69"/>
        <v>1377.9</v>
      </c>
      <c r="E440" s="303">
        <f t="shared" si="69"/>
        <v>314.89999999999998</v>
      </c>
      <c r="F440" s="303">
        <f t="shared" si="69"/>
        <v>266.5</v>
      </c>
      <c r="G440" s="303">
        <f t="shared" si="69"/>
        <v>254</v>
      </c>
      <c r="H440" s="303">
        <f t="shared" si="69"/>
        <v>256.5</v>
      </c>
      <c r="I440" s="303">
        <f t="shared" si="69"/>
        <v>254</v>
      </c>
      <c r="J440" s="303">
        <f t="shared" si="69"/>
        <v>252</v>
      </c>
      <c r="K440" s="303">
        <f t="shared" si="69"/>
        <v>555</v>
      </c>
      <c r="L440" s="303">
        <f t="shared" si="69"/>
        <v>602.9</v>
      </c>
      <c r="M440" s="59"/>
    </row>
    <row r="441" spans="1:13" s="1" customFormat="1" ht="32.25" customHeight="1">
      <c r="A441" s="28"/>
      <c r="B441" s="159" t="s">
        <v>205</v>
      </c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</row>
    <row r="442" spans="1:13" ht="60">
      <c r="A442" s="487" t="s">
        <v>45</v>
      </c>
      <c r="B442" s="62" t="s">
        <v>94</v>
      </c>
      <c r="C442" s="99">
        <v>100</v>
      </c>
      <c r="D442" s="99">
        <v>100</v>
      </c>
      <c r="E442" s="321"/>
      <c r="F442" s="321"/>
      <c r="G442" s="322">
        <v>100</v>
      </c>
      <c r="H442" s="322">
        <v>100</v>
      </c>
      <c r="I442" s="323"/>
      <c r="J442" s="323"/>
      <c r="K442" s="323"/>
      <c r="L442" s="324"/>
      <c r="M442" s="325"/>
    </row>
    <row r="443" spans="1:13" ht="105">
      <c r="A443" s="489"/>
      <c r="B443" s="62" t="s">
        <v>95</v>
      </c>
      <c r="C443" s="99">
        <v>70</v>
      </c>
      <c r="D443" s="99">
        <v>70</v>
      </c>
      <c r="E443" s="321"/>
      <c r="F443" s="321"/>
      <c r="G443" s="322">
        <v>70</v>
      </c>
      <c r="H443" s="322"/>
      <c r="I443" s="323"/>
      <c r="J443" s="323"/>
      <c r="K443" s="323"/>
      <c r="L443" s="324">
        <v>70</v>
      </c>
      <c r="M443" s="325"/>
    </row>
    <row r="444" spans="1:13" ht="90">
      <c r="A444" s="489"/>
      <c r="B444" s="61" t="s">
        <v>96</v>
      </c>
      <c r="C444" s="99">
        <v>30</v>
      </c>
      <c r="D444" s="99">
        <v>30</v>
      </c>
      <c r="E444" s="322"/>
      <c r="F444" s="322"/>
      <c r="G444" s="322">
        <v>30</v>
      </c>
      <c r="H444" s="322">
        <v>30</v>
      </c>
      <c r="I444" s="323"/>
      <c r="J444" s="323"/>
      <c r="K444" s="323"/>
      <c r="L444" s="324"/>
      <c r="M444" s="325"/>
    </row>
    <row r="445" spans="1:13" ht="18.75">
      <c r="A445" s="28" t="s">
        <v>16</v>
      </c>
      <c r="B445" s="155"/>
      <c r="C445" s="305">
        <f t="shared" ref="C445:L445" si="70">SUM(C442+C443+C444)</f>
        <v>200</v>
      </c>
      <c r="D445" s="305">
        <f t="shared" si="70"/>
        <v>200</v>
      </c>
      <c r="E445" s="305">
        <f t="shared" si="70"/>
        <v>0</v>
      </c>
      <c r="F445" s="305">
        <f t="shared" si="70"/>
        <v>0</v>
      </c>
      <c r="G445" s="305">
        <f t="shared" si="70"/>
        <v>200</v>
      </c>
      <c r="H445" s="305">
        <f t="shared" si="70"/>
        <v>130</v>
      </c>
      <c r="I445" s="305">
        <f t="shared" si="70"/>
        <v>0</v>
      </c>
      <c r="J445" s="305">
        <f t="shared" si="70"/>
        <v>0</v>
      </c>
      <c r="K445" s="305">
        <f t="shared" si="70"/>
        <v>0</v>
      </c>
      <c r="L445" s="305">
        <f t="shared" si="70"/>
        <v>70</v>
      </c>
      <c r="M445" s="306"/>
    </row>
    <row r="446" spans="1:13" ht="15.75">
      <c r="A446" s="240"/>
      <c r="B446" s="155" t="s">
        <v>195</v>
      </c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</row>
    <row r="447" spans="1:13" ht="15.75">
      <c r="A447" s="240"/>
      <c r="B447" s="155" t="s">
        <v>196</v>
      </c>
      <c r="C447" s="305">
        <f t="shared" ref="C447:L447" si="71">SUM(C444+C443+C442)</f>
        <v>200</v>
      </c>
      <c r="D447" s="305">
        <f t="shared" si="71"/>
        <v>200</v>
      </c>
      <c r="E447" s="305">
        <f t="shared" si="71"/>
        <v>0</v>
      </c>
      <c r="F447" s="305">
        <f t="shared" si="71"/>
        <v>0</v>
      </c>
      <c r="G447" s="305">
        <f t="shared" si="71"/>
        <v>200</v>
      </c>
      <c r="H447" s="305">
        <f t="shared" si="71"/>
        <v>130</v>
      </c>
      <c r="I447" s="305">
        <f t="shared" si="71"/>
        <v>0</v>
      </c>
      <c r="J447" s="305">
        <f t="shared" si="71"/>
        <v>0</v>
      </c>
      <c r="K447" s="305">
        <f t="shared" si="71"/>
        <v>0</v>
      </c>
      <c r="L447" s="305">
        <f t="shared" si="71"/>
        <v>70</v>
      </c>
      <c r="M447" s="59"/>
    </row>
    <row r="448" spans="1:13" s="1" customFormat="1" ht="32.25" customHeight="1">
      <c r="A448" s="28"/>
      <c r="B448" s="159" t="s">
        <v>205</v>
      </c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</row>
    <row r="449" spans="1:13" s="1" customFormat="1" ht="82.5" customHeight="1">
      <c r="A449" s="487" t="s">
        <v>46</v>
      </c>
      <c r="B449" s="229" t="s">
        <v>289</v>
      </c>
      <c r="C449" s="51">
        <v>686.3</v>
      </c>
      <c r="D449" s="51">
        <v>686.3</v>
      </c>
      <c r="E449" s="51">
        <v>176.4</v>
      </c>
      <c r="F449" s="51">
        <v>5.0999999999999996</v>
      </c>
      <c r="G449" s="51">
        <v>176.4</v>
      </c>
      <c r="H449" s="51">
        <v>392</v>
      </c>
      <c r="I449" s="51">
        <v>176.4</v>
      </c>
      <c r="J449" s="51">
        <v>150.9</v>
      </c>
      <c r="K449" s="51">
        <v>157.1</v>
      </c>
      <c r="L449" s="51">
        <v>138.1</v>
      </c>
      <c r="M449" s="133"/>
    </row>
    <row r="450" spans="1:13" s="1" customFormat="1" ht="32.25" customHeight="1" thickBot="1">
      <c r="A450" s="489"/>
      <c r="B450" s="81" t="s">
        <v>195</v>
      </c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133"/>
    </row>
    <row r="451" spans="1:13" s="1" customFormat="1" ht="21.75" customHeight="1" thickBot="1">
      <c r="A451" s="489"/>
      <c r="B451" s="81" t="s">
        <v>196</v>
      </c>
      <c r="C451" s="51">
        <v>686.3</v>
      </c>
      <c r="D451" s="51">
        <v>686.3</v>
      </c>
      <c r="E451" s="51">
        <v>176.4</v>
      </c>
      <c r="F451" s="51">
        <v>5.0999999999999996</v>
      </c>
      <c r="G451" s="51">
        <v>176.4</v>
      </c>
      <c r="H451" s="51">
        <v>392</v>
      </c>
      <c r="I451" s="51">
        <v>176.4</v>
      </c>
      <c r="J451" s="51">
        <v>150.9</v>
      </c>
      <c r="K451" s="51">
        <v>157.1</v>
      </c>
      <c r="L451" s="51">
        <v>138.1</v>
      </c>
      <c r="M451" s="133"/>
    </row>
    <row r="452" spans="1:13" s="1" customFormat="1" ht="36.75" customHeight="1">
      <c r="A452" s="489"/>
      <c r="B452" s="295" t="s">
        <v>197</v>
      </c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133"/>
    </row>
    <row r="453" spans="1:13" s="1" customFormat="1" ht="65.25" customHeight="1">
      <c r="A453" s="489"/>
      <c r="B453" s="154" t="s">
        <v>290</v>
      </c>
      <c r="C453" s="374">
        <v>3.8</v>
      </c>
      <c r="D453" s="374">
        <v>3.8</v>
      </c>
      <c r="E453" s="374">
        <v>3.8</v>
      </c>
      <c r="F453" s="374">
        <v>3.8</v>
      </c>
      <c r="G453" s="51"/>
      <c r="H453" s="51"/>
      <c r="I453" s="51"/>
      <c r="J453" s="51"/>
      <c r="K453" s="51"/>
      <c r="L453" s="51" t="s">
        <v>384</v>
      </c>
      <c r="M453" s="133"/>
    </row>
    <row r="454" spans="1:13" s="1" customFormat="1" ht="23.25" customHeight="1" thickBot="1">
      <c r="A454" s="489"/>
      <c r="B454" s="81" t="s">
        <v>195</v>
      </c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133"/>
    </row>
    <row r="455" spans="1:13" s="1" customFormat="1" ht="20.25" customHeight="1" thickBot="1">
      <c r="A455" s="489"/>
      <c r="B455" s="81" t="s">
        <v>196</v>
      </c>
      <c r="C455" s="51">
        <v>3.8</v>
      </c>
      <c r="D455" s="51">
        <v>3.8</v>
      </c>
      <c r="E455" s="51">
        <v>3.8</v>
      </c>
      <c r="F455" s="51">
        <v>3.8</v>
      </c>
      <c r="G455" s="51"/>
      <c r="H455" s="51"/>
      <c r="I455" s="51"/>
      <c r="J455" s="51"/>
      <c r="K455" s="51"/>
      <c r="L455" s="51"/>
      <c r="M455" s="133"/>
    </row>
    <row r="456" spans="1:13" s="1" customFormat="1" ht="32.25" customHeight="1">
      <c r="A456" s="489"/>
      <c r="B456" s="295" t="s">
        <v>197</v>
      </c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133"/>
    </row>
    <row r="457" spans="1:13" s="1" customFormat="1" ht="32.25" customHeight="1">
      <c r="A457" s="489"/>
      <c r="B457" s="229" t="s">
        <v>291</v>
      </c>
      <c r="C457" s="51">
        <v>320.10000000000002</v>
      </c>
      <c r="D457" s="51">
        <v>320.10000000000002</v>
      </c>
      <c r="E457" s="51">
        <v>82.7</v>
      </c>
      <c r="F457" s="51">
        <v>56</v>
      </c>
      <c r="G457" s="51">
        <v>82.7</v>
      </c>
      <c r="H457" s="51">
        <v>23</v>
      </c>
      <c r="I457" s="51">
        <v>82.7</v>
      </c>
      <c r="J457" s="51">
        <v>71.3</v>
      </c>
      <c r="K457" s="51">
        <v>72</v>
      </c>
      <c r="L457" s="51">
        <v>169.4</v>
      </c>
      <c r="M457" s="133"/>
    </row>
    <row r="458" spans="1:13" s="1" customFormat="1" ht="26.25" customHeight="1" thickBot="1">
      <c r="A458" s="489"/>
      <c r="B458" s="81" t="s">
        <v>195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133"/>
    </row>
    <row r="459" spans="1:13" s="1" customFormat="1" ht="29.25" customHeight="1" thickBot="1">
      <c r="A459" s="489"/>
      <c r="B459" s="81" t="s">
        <v>196</v>
      </c>
      <c r="C459" s="51">
        <v>320.10000000000002</v>
      </c>
      <c r="D459" s="51">
        <v>320.10000000000002</v>
      </c>
      <c r="E459" s="51">
        <v>82.7</v>
      </c>
      <c r="F459" s="51">
        <v>56</v>
      </c>
      <c r="G459" s="51">
        <v>82.7</v>
      </c>
      <c r="H459" s="51">
        <v>23</v>
      </c>
      <c r="I459" s="51">
        <v>82.7</v>
      </c>
      <c r="J459" s="51">
        <v>71.3</v>
      </c>
      <c r="K459" s="51">
        <v>72</v>
      </c>
      <c r="L459" s="51">
        <v>169.4</v>
      </c>
      <c r="M459" s="133"/>
    </row>
    <row r="460" spans="1:13" s="1" customFormat="1" ht="40.5" customHeight="1" thickBot="1">
      <c r="A460" s="489"/>
      <c r="B460" s="81" t="s">
        <v>197</v>
      </c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133"/>
    </row>
    <row r="461" spans="1:13" ht="36" customHeight="1">
      <c r="A461" s="489"/>
      <c r="B461" s="229" t="s">
        <v>292</v>
      </c>
      <c r="C461" s="51">
        <v>522.1</v>
      </c>
      <c r="D461" s="51">
        <v>522.1</v>
      </c>
      <c r="E461" s="51">
        <v>105</v>
      </c>
      <c r="F461" s="51">
        <v>101.6</v>
      </c>
      <c r="G461" s="51"/>
      <c r="H461" s="51"/>
      <c r="I461" s="51">
        <v>383.4</v>
      </c>
      <c r="J461" s="51">
        <v>383.3</v>
      </c>
      <c r="K461" s="51">
        <v>33.700000000000003</v>
      </c>
      <c r="L461" s="51">
        <v>37.1</v>
      </c>
      <c r="M461" s="133"/>
    </row>
    <row r="462" spans="1:13" ht="27" customHeight="1" thickBot="1">
      <c r="A462" s="489"/>
      <c r="B462" s="81" t="s">
        <v>195</v>
      </c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133"/>
    </row>
    <row r="463" spans="1:13" ht="21" customHeight="1" thickBot="1">
      <c r="A463" s="489"/>
      <c r="B463" s="81" t="s">
        <v>196</v>
      </c>
      <c r="C463" s="51">
        <v>522.1</v>
      </c>
      <c r="D463" s="51">
        <v>522.1</v>
      </c>
      <c r="E463" s="51">
        <v>105</v>
      </c>
      <c r="F463" s="51">
        <v>101.6</v>
      </c>
      <c r="G463" s="51"/>
      <c r="H463" s="51"/>
      <c r="I463" s="51">
        <v>383.4</v>
      </c>
      <c r="J463" s="51">
        <v>383.3</v>
      </c>
      <c r="K463" s="51">
        <v>33.700000000000003</v>
      </c>
      <c r="L463" s="51">
        <v>37.1</v>
      </c>
      <c r="M463" s="133"/>
    </row>
    <row r="464" spans="1:13" ht="32.25" customHeight="1" thickBot="1">
      <c r="A464" s="489"/>
      <c r="B464" s="81" t="s">
        <v>197</v>
      </c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133"/>
    </row>
    <row r="465" spans="1:13" ht="53.25" customHeight="1">
      <c r="A465" s="489"/>
      <c r="B465" s="229" t="s">
        <v>293</v>
      </c>
      <c r="C465" s="51">
        <v>416.2</v>
      </c>
      <c r="D465" s="51">
        <v>416.2</v>
      </c>
      <c r="E465" s="51">
        <v>85</v>
      </c>
      <c r="F465" s="51">
        <v>27.1</v>
      </c>
      <c r="G465" s="51">
        <v>85</v>
      </c>
      <c r="H465" s="51">
        <v>81.400000000000006</v>
      </c>
      <c r="I465" s="51">
        <v>85</v>
      </c>
      <c r="J465" s="374">
        <v>167.4</v>
      </c>
      <c r="K465" s="51">
        <v>161.19999999999999</v>
      </c>
      <c r="L465" s="51">
        <v>140.30000000000001</v>
      </c>
      <c r="M465" s="133"/>
    </row>
    <row r="466" spans="1:13" ht="21.75" customHeight="1" thickBot="1">
      <c r="A466" s="489"/>
      <c r="B466" s="81" t="s">
        <v>195</v>
      </c>
      <c r="C466" s="51"/>
      <c r="D466" s="51"/>
      <c r="E466" s="51"/>
      <c r="F466" s="51"/>
      <c r="G466" s="51"/>
      <c r="H466" s="51"/>
      <c r="I466" s="51"/>
      <c r="J466" s="374"/>
      <c r="K466" s="51"/>
      <c r="L466" s="51"/>
      <c r="M466" s="133"/>
    </row>
    <row r="467" spans="1:13" ht="25.5" customHeight="1" thickBot="1">
      <c r="A467" s="489"/>
      <c r="B467" s="81" t="s">
        <v>196</v>
      </c>
      <c r="C467" s="51">
        <v>416.2</v>
      </c>
      <c r="D467" s="51">
        <v>416.2</v>
      </c>
      <c r="E467" s="51">
        <v>85</v>
      </c>
      <c r="F467" s="51">
        <v>27.1</v>
      </c>
      <c r="G467" s="51">
        <v>85</v>
      </c>
      <c r="H467" s="51">
        <v>81.400000000000006</v>
      </c>
      <c r="I467" s="51">
        <v>85</v>
      </c>
      <c r="J467" s="374">
        <v>167.4</v>
      </c>
      <c r="K467" s="51">
        <v>161.19999999999999</v>
      </c>
      <c r="L467" s="51">
        <v>140.30000000000001</v>
      </c>
      <c r="M467" s="133"/>
    </row>
    <row r="468" spans="1:13" ht="47.25" customHeight="1" thickBot="1">
      <c r="A468" s="489"/>
      <c r="B468" s="81" t="s">
        <v>197</v>
      </c>
      <c r="C468" s="51"/>
      <c r="D468" s="51"/>
      <c r="E468" s="51"/>
      <c r="F468" s="51"/>
      <c r="G468" s="51"/>
      <c r="H468" s="51"/>
      <c r="I468" s="51"/>
      <c r="J468" s="374"/>
      <c r="K468" s="51"/>
      <c r="L468" s="51"/>
      <c r="M468" s="133"/>
    </row>
    <row r="469" spans="1:13" ht="33" customHeight="1">
      <c r="A469" s="489"/>
      <c r="B469" s="229" t="s">
        <v>294</v>
      </c>
      <c r="C469" s="51">
        <v>50</v>
      </c>
      <c r="D469" s="51">
        <v>50</v>
      </c>
      <c r="E469" s="51">
        <v>20</v>
      </c>
      <c r="F469" s="51"/>
      <c r="G469" s="51">
        <v>20</v>
      </c>
      <c r="H469" s="51"/>
      <c r="I469" s="51"/>
      <c r="J469" s="51"/>
      <c r="K469" s="51">
        <v>10</v>
      </c>
      <c r="L469" s="51">
        <v>50</v>
      </c>
      <c r="M469" s="133"/>
    </row>
    <row r="470" spans="1:13" ht="18" customHeight="1" thickBot="1">
      <c r="A470" s="489"/>
      <c r="B470" s="81" t="s">
        <v>195</v>
      </c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133"/>
    </row>
    <row r="471" spans="1:13" ht="24.75" customHeight="1" thickBot="1">
      <c r="A471" s="489"/>
      <c r="B471" s="81" t="s">
        <v>196</v>
      </c>
      <c r="C471" s="51">
        <v>50</v>
      </c>
      <c r="D471" s="51">
        <v>50</v>
      </c>
      <c r="E471" s="51">
        <v>20</v>
      </c>
      <c r="F471" s="51"/>
      <c r="G471" s="51">
        <v>20</v>
      </c>
      <c r="H471" s="51"/>
      <c r="I471" s="51"/>
      <c r="J471" s="51"/>
      <c r="K471" s="51">
        <v>10</v>
      </c>
      <c r="L471" s="51">
        <v>50</v>
      </c>
      <c r="M471" s="133"/>
    </row>
    <row r="472" spans="1:13" ht="36" customHeight="1" thickBot="1">
      <c r="A472" s="489"/>
      <c r="B472" s="81" t="s">
        <v>197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133"/>
    </row>
    <row r="473" spans="1:13" ht="49.5" customHeight="1">
      <c r="A473" s="489"/>
      <c r="B473" s="229" t="s">
        <v>295</v>
      </c>
      <c r="C473" s="51">
        <v>50</v>
      </c>
      <c r="D473" s="51">
        <v>50</v>
      </c>
      <c r="E473" s="51"/>
      <c r="F473" s="51"/>
      <c r="G473" s="51"/>
      <c r="H473" s="51"/>
      <c r="I473" s="51"/>
      <c r="J473" s="51"/>
      <c r="K473" s="51">
        <v>50</v>
      </c>
      <c r="L473" s="51">
        <v>50</v>
      </c>
      <c r="M473" s="133"/>
    </row>
    <row r="474" spans="1:13" ht="25.5" customHeight="1" thickBot="1">
      <c r="A474" s="489"/>
      <c r="B474" s="81" t="s">
        <v>195</v>
      </c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133"/>
    </row>
    <row r="475" spans="1:13" ht="27" customHeight="1" thickBot="1">
      <c r="A475" s="489"/>
      <c r="B475" s="81" t="s">
        <v>196</v>
      </c>
      <c r="C475" s="51">
        <v>50</v>
      </c>
      <c r="D475" s="51">
        <v>50</v>
      </c>
      <c r="E475" s="51"/>
      <c r="F475" s="51"/>
      <c r="G475" s="51"/>
      <c r="H475" s="51"/>
      <c r="I475" s="51"/>
      <c r="J475" s="51"/>
      <c r="K475" s="51">
        <v>50</v>
      </c>
      <c r="L475" s="51">
        <v>50</v>
      </c>
      <c r="M475" s="133"/>
    </row>
    <row r="476" spans="1:13" ht="33.75" customHeight="1">
      <c r="A476" s="489"/>
      <c r="B476" s="295" t="s">
        <v>197</v>
      </c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133"/>
    </row>
    <row r="477" spans="1:13" ht="33.75" customHeight="1">
      <c r="A477" s="28" t="s">
        <v>16</v>
      </c>
      <c r="B477" s="155"/>
      <c r="C477" s="29">
        <f t="shared" ref="C477:L477" si="72">SUM(C473+C469+C465+C461+C457+C453+C449)</f>
        <v>2048.5</v>
      </c>
      <c r="D477" s="29">
        <f t="shared" si="72"/>
        <v>2048.5</v>
      </c>
      <c r="E477" s="29">
        <f t="shared" si="72"/>
        <v>472.9</v>
      </c>
      <c r="F477" s="29">
        <f t="shared" si="72"/>
        <v>193.6</v>
      </c>
      <c r="G477" s="29">
        <f t="shared" si="72"/>
        <v>364.1</v>
      </c>
      <c r="H477" s="29">
        <f t="shared" si="72"/>
        <v>496.4</v>
      </c>
      <c r="I477" s="29">
        <f t="shared" si="72"/>
        <v>727.5</v>
      </c>
      <c r="J477" s="29">
        <f t="shared" si="72"/>
        <v>772.9</v>
      </c>
      <c r="K477" s="29">
        <f t="shared" si="72"/>
        <v>484</v>
      </c>
      <c r="L477" s="29">
        <f>SUM(L449+L457+L461+L465+L469+L473)</f>
        <v>584.90000000000009</v>
      </c>
      <c r="M477" s="297"/>
    </row>
    <row r="478" spans="1:13" ht="33.75" customHeight="1">
      <c r="A478" s="482"/>
      <c r="B478" s="155" t="s">
        <v>195</v>
      </c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7"/>
    </row>
    <row r="479" spans="1:13" ht="33.75" customHeight="1">
      <c r="A479" s="483"/>
      <c r="B479" s="155" t="s">
        <v>196</v>
      </c>
      <c r="C479" s="29">
        <f t="shared" ref="C479:L479" si="73">SUM(C473+C469+C465+C461+C457+C453+C449)</f>
        <v>2048.5</v>
      </c>
      <c r="D479" s="29">
        <f t="shared" si="73"/>
        <v>2048.5</v>
      </c>
      <c r="E479" s="29">
        <f t="shared" si="73"/>
        <v>472.9</v>
      </c>
      <c r="F479" s="29">
        <f t="shared" si="73"/>
        <v>193.6</v>
      </c>
      <c r="G479" s="29">
        <f t="shared" si="73"/>
        <v>364.1</v>
      </c>
      <c r="H479" s="29">
        <f t="shared" si="73"/>
        <v>496.4</v>
      </c>
      <c r="I479" s="29">
        <f t="shared" si="73"/>
        <v>727.5</v>
      </c>
      <c r="J479" s="29">
        <f t="shared" si="73"/>
        <v>772.9</v>
      </c>
      <c r="K479" s="29">
        <f t="shared" si="73"/>
        <v>484</v>
      </c>
      <c r="L479" s="29">
        <f>SUM(L451+L459+L463+L467+L471+L475)</f>
        <v>584.90000000000009</v>
      </c>
      <c r="M479" s="297"/>
    </row>
    <row r="480" spans="1:13" s="1" customFormat="1" ht="32.25" customHeight="1" thickBot="1">
      <c r="A480" s="485"/>
      <c r="B480" s="159" t="s">
        <v>205</v>
      </c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</row>
    <row r="481" spans="1:13" s="1" customFormat="1" ht="32.25" customHeight="1">
      <c r="A481" s="194" t="s">
        <v>2</v>
      </c>
      <c r="B481" s="197"/>
      <c r="C481" s="171">
        <f t="shared" ref="C481:L481" si="74">SUM(C477+C445+C438)</f>
        <v>3626.4</v>
      </c>
      <c r="D481" s="171">
        <f t="shared" si="74"/>
        <v>3626.4</v>
      </c>
      <c r="E481" s="171">
        <f t="shared" si="74"/>
        <v>787.8</v>
      </c>
      <c r="F481" s="171">
        <f t="shared" si="74"/>
        <v>460.1</v>
      </c>
      <c r="G481" s="171">
        <f t="shared" si="74"/>
        <v>818.1</v>
      </c>
      <c r="H481" s="171">
        <f t="shared" si="74"/>
        <v>882.9</v>
      </c>
      <c r="I481" s="171">
        <f t="shared" si="74"/>
        <v>981.5</v>
      </c>
      <c r="J481" s="171">
        <f t="shared" si="74"/>
        <v>1024.9000000000001</v>
      </c>
      <c r="K481" s="171">
        <f t="shared" si="74"/>
        <v>1039</v>
      </c>
      <c r="L481" s="171">
        <f t="shared" si="74"/>
        <v>1257.8000000000002</v>
      </c>
      <c r="M481" s="171"/>
    </row>
    <row r="482" spans="1:13" s="1" customFormat="1" ht="32.25" customHeight="1">
      <c r="A482" s="528"/>
      <c r="B482" s="197" t="s">
        <v>195</v>
      </c>
      <c r="C482" s="171"/>
      <c r="D482" s="171"/>
      <c r="E482" s="171"/>
      <c r="F482" s="171"/>
      <c r="G482" s="171"/>
      <c r="H482" s="171"/>
      <c r="I482" s="171"/>
      <c r="J482" s="171"/>
      <c r="K482" s="171"/>
      <c r="L482" s="171"/>
      <c r="M482" s="171"/>
    </row>
    <row r="483" spans="1:13" s="1" customFormat="1" ht="32.25" customHeight="1">
      <c r="A483" s="499"/>
      <c r="B483" s="197" t="s">
        <v>196</v>
      </c>
      <c r="C483" s="171">
        <f t="shared" ref="C483:L483" si="75">SUM(C479+C447+C440)</f>
        <v>3626.4</v>
      </c>
      <c r="D483" s="171">
        <f t="shared" si="75"/>
        <v>3626.4</v>
      </c>
      <c r="E483" s="171">
        <f t="shared" si="75"/>
        <v>787.8</v>
      </c>
      <c r="F483" s="171">
        <f t="shared" si="75"/>
        <v>460.1</v>
      </c>
      <c r="G483" s="171">
        <f t="shared" si="75"/>
        <v>818.1</v>
      </c>
      <c r="H483" s="171">
        <f t="shared" si="75"/>
        <v>882.9</v>
      </c>
      <c r="I483" s="171">
        <f t="shared" si="75"/>
        <v>981.5</v>
      </c>
      <c r="J483" s="171">
        <f t="shared" si="75"/>
        <v>1024.9000000000001</v>
      </c>
      <c r="K483" s="171">
        <f t="shared" si="75"/>
        <v>1039</v>
      </c>
      <c r="L483" s="171">
        <f t="shared" si="75"/>
        <v>1257.8000000000002</v>
      </c>
      <c r="M483" s="171"/>
    </row>
    <row r="484" spans="1:13" s="1" customFormat="1" ht="37.5" customHeight="1">
      <c r="A484" s="529"/>
      <c r="B484" s="232" t="s">
        <v>205</v>
      </c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</row>
    <row r="485" spans="1:13" ht="34.5" customHeight="1">
      <c r="A485" s="490" t="s">
        <v>47</v>
      </c>
      <c r="B485" s="490"/>
      <c r="C485" s="490"/>
      <c r="D485" s="490"/>
      <c r="E485" s="490"/>
      <c r="F485" s="490"/>
      <c r="G485" s="490"/>
      <c r="H485" s="490"/>
      <c r="I485" s="490"/>
      <c r="J485" s="490"/>
      <c r="K485" s="490"/>
      <c r="L485" s="490"/>
      <c r="M485" s="4"/>
    </row>
    <row r="486" spans="1:13" ht="27" customHeight="1">
      <c r="A486" s="487" t="s">
        <v>48</v>
      </c>
      <c r="B486" s="119" t="s">
        <v>262</v>
      </c>
      <c r="C486" s="120">
        <v>11520.2</v>
      </c>
      <c r="D486" s="120">
        <v>11520.2</v>
      </c>
      <c r="E486" s="70"/>
      <c r="F486" s="27"/>
      <c r="G486" s="225">
        <v>6115.7</v>
      </c>
      <c r="H486" s="225">
        <v>6115.7</v>
      </c>
      <c r="I486" s="225"/>
      <c r="J486" s="226"/>
      <c r="K486" s="226">
        <v>5404.5</v>
      </c>
      <c r="L486" s="27">
        <v>5186.2</v>
      </c>
      <c r="M486" s="4"/>
    </row>
    <row r="487" spans="1:13" ht="25.5" customHeight="1">
      <c r="A487" s="488"/>
      <c r="B487" s="119" t="s">
        <v>263</v>
      </c>
      <c r="C487" s="120"/>
      <c r="D487" s="120"/>
      <c r="E487" s="70"/>
      <c r="F487" s="27"/>
      <c r="G487" s="225"/>
      <c r="H487" s="225"/>
      <c r="I487" s="225"/>
      <c r="J487" s="226"/>
      <c r="K487" s="226"/>
      <c r="L487" s="27"/>
      <c r="M487" s="4"/>
    </row>
    <row r="488" spans="1:13" ht="21.75" customHeight="1">
      <c r="A488" s="488"/>
      <c r="B488" s="71" t="s">
        <v>196</v>
      </c>
      <c r="C488" s="121">
        <v>400</v>
      </c>
      <c r="D488" s="121">
        <v>400</v>
      </c>
      <c r="E488" s="122"/>
      <c r="F488" s="123"/>
      <c r="G488" s="227">
        <v>0</v>
      </c>
      <c r="H488" s="227"/>
      <c r="I488" s="227"/>
      <c r="J488" s="226"/>
      <c r="K488" s="121">
        <v>400</v>
      </c>
      <c r="L488" s="27">
        <v>197.7</v>
      </c>
      <c r="M488" s="4"/>
    </row>
    <row r="489" spans="1:13" ht="33" customHeight="1">
      <c r="A489" s="488"/>
      <c r="B489" s="380" t="s">
        <v>205</v>
      </c>
      <c r="C489" s="381">
        <v>11120.2</v>
      </c>
      <c r="D489" s="381">
        <v>11120.2</v>
      </c>
      <c r="E489" s="382"/>
      <c r="F489" s="373"/>
      <c r="G489" s="383">
        <v>6115.7</v>
      </c>
      <c r="H489" s="383">
        <v>6115.7</v>
      </c>
      <c r="I489" s="383"/>
      <c r="J489" s="384"/>
      <c r="K489" s="384">
        <v>5004.5</v>
      </c>
      <c r="L489" s="384">
        <v>4988.3</v>
      </c>
      <c r="M489" s="4"/>
    </row>
    <row r="490" spans="1:13" ht="25.5">
      <c r="A490" s="488"/>
      <c r="B490" s="119" t="s">
        <v>264</v>
      </c>
      <c r="C490" s="120">
        <v>22092.5</v>
      </c>
      <c r="D490" s="120">
        <f>C490</f>
        <v>22092.5</v>
      </c>
      <c r="E490" s="69"/>
      <c r="F490" s="27"/>
      <c r="G490" s="225">
        <v>153</v>
      </c>
      <c r="H490" s="225">
        <v>153</v>
      </c>
      <c r="I490" s="225"/>
      <c r="J490" s="226"/>
      <c r="K490" s="226">
        <v>21939.5</v>
      </c>
      <c r="L490" s="27">
        <v>8324.2999999999993</v>
      </c>
      <c r="M490" s="4"/>
    </row>
    <row r="491" spans="1:13">
      <c r="A491" s="488"/>
      <c r="B491" s="119" t="s">
        <v>263</v>
      </c>
      <c r="C491" s="120"/>
      <c r="D491" s="69"/>
      <c r="E491" s="69"/>
      <c r="F491" s="27"/>
      <c r="G491" s="225"/>
      <c r="H491" s="225"/>
      <c r="I491" s="225"/>
      <c r="J491" s="226"/>
      <c r="K491" s="226"/>
      <c r="L491" s="27"/>
      <c r="M491" s="4"/>
    </row>
    <row r="492" spans="1:13" ht="22.5" customHeight="1">
      <c r="A492" s="489"/>
      <c r="B492" s="71" t="s">
        <v>196</v>
      </c>
      <c r="C492" s="122">
        <v>7618.4</v>
      </c>
      <c r="D492" s="122">
        <f>C492</f>
        <v>7618.4</v>
      </c>
      <c r="E492" s="123"/>
      <c r="F492" s="123"/>
      <c r="G492" s="227">
        <v>153</v>
      </c>
      <c r="H492" s="227">
        <v>153</v>
      </c>
      <c r="I492" s="227"/>
      <c r="J492" s="226"/>
      <c r="K492" s="226">
        <v>7465.4</v>
      </c>
      <c r="L492" s="27">
        <v>6058.6</v>
      </c>
      <c r="M492" s="4"/>
    </row>
    <row r="493" spans="1:13" ht="31.5" customHeight="1">
      <c r="A493" s="489"/>
      <c r="B493" s="380" t="s">
        <v>205</v>
      </c>
      <c r="C493" s="385">
        <v>14474.1</v>
      </c>
      <c r="D493" s="385">
        <v>14474.1</v>
      </c>
      <c r="E493" s="373"/>
      <c r="F493" s="373"/>
      <c r="G493" s="383"/>
      <c r="H493" s="383"/>
      <c r="I493" s="225"/>
      <c r="J493" s="226"/>
      <c r="K493" s="226">
        <v>14474.1</v>
      </c>
      <c r="L493" s="27">
        <v>2265.6999999999998</v>
      </c>
      <c r="M493" s="4"/>
    </row>
    <row r="494" spans="1:13" ht="31.5" customHeight="1">
      <c r="A494" s="489"/>
      <c r="B494" s="119" t="s">
        <v>265</v>
      </c>
      <c r="C494" s="69">
        <v>14309</v>
      </c>
      <c r="D494" s="69">
        <f>C494</f>
        <v>14309</v>
      </c>
      <c r="E494" s="27"/>
      <c r="F494" s="27"/>
      <c r="G494" s="225">
        <v>547</v>
      </c>
      <c r="H494" s="225">
        <v>547</v>
      </c>
      <c r="I494" s="225"/>
      <c r="J494" s="226"/>
      <c r="K494" s="226">
        <v>13762</v>
      </c>
      <c r="L494" s="27">
        <v>7678.4</v>
      </c>
      <c r="M494" s="4"/>
    </row>
    <row r="495" spans="1:13" ht="31.5" customHeight="1">
      <c r="A495" s="489"/>
      <c r="B495" s="119" t="s">
        <v>263</v>
      </c>
      <c r="C495" s="69"/>
      <c r="D495" s="69"/>
      <c r="E495" s="27"/>
      <c r="F495" s="27"/>
      <c r="G495" s="225"/>
      <c r="H495" s="225"/>
      <c r="I495" s="228"/>
      <c r="J495" s="226"/>
      <c r="K495" s="226"/>
      <c r="L495" s="27"/>
      <c r="M495" s="4"/>
    </row>
    <row r="496" spans="1:13" ht="31.5" customHeight="1">
      <c r="A496" s="489"/>
      <c r="B496" s="71" t="s">
        <v>196</v>
      </c>
      <c r="C496" s="120">
        <v>11438.1</v>
      </c>
      <c r="D496" s="120">
        <v>11438.1</v>
      </c>
      <c r="E496" s="123"/>
      <c r="F496" s="123"/>
      <c r="G496" s="227">
        <v>547</v>
      </c>
      <c r="H496" s="225">
        <v>547</v>
      </c>
      <c r="I496" s="227"/>
      <c r="J496" s="227"/>
      <c r="K496" s="227">
        <v>10891.1</v>
      </c>
      <c r="L496" s="27">
        <v>6815.2</v>
      </c>
      <c r="M496" s="4"/>
    </row>
    <row r="497" spans="1:13" ht="31.5" customHeight="1">
      <c r="A497" s="489"/>
      <c r="B497" s="380" t="s">
        <v>205</v>
      </c>
      <c r="C497" s="386">
        <v>2870.9</v>
      </c>
      <c r="D497" s="386">
        <v>2870.9</v>
      </c>
      <c r="E497" s="382"/>
      <c r="F497" s="69"/>
      <c r="G497" s="225"/>
      <c r="H497" s="225"/>
      <c r="I497" s="225"/>
      <c r="J497" s="225"/>
      <c r="K497" s="383">
        <v>2870.9</v>
      </c>
      <c r="L497" s="373">
        <v>863.2</v>
      </c>
      <c r="M497" s="4"/>
    </row>
    <row r="498" spans="1:13" ht="37.5" customHeight="1">
      <c r="A498" s="489"/>
      <c r="B498" s="119" t="s">
        <v>333</v>
      </c>
      <c r="C498" s="69">
        <v>916.1</v>
      </c>
      <c r="D498" s="69">
        <f>C498</f>
        <v>916.1</v>
      </c>
      <c r="E498" s="27"/>
      <c r="F498" s="27"/>
      <c r="G498" s="225"/>
      <c r="H498" s="225"/>
      <c r="I498" s="69"/>
      <c r="J498" s="227"/>
      <c r="K498" s="226">
        <v>916.1</v>
      </c>
      <c r="L498" s="27">
        <v>916.1</v>
      </c>
      <c r="M498" s="4"/>
    </row>
    <row r="499" spans="1:13" ht="22.5" customHeight="1">
      <c r="A499" s="489"/>
      <c r="B499" s="119" t="s">
        <v>263</v>
      </c>
      <c r="C499" s="69"/>
      <c r="D499" s="69"/>
      <c r="E499" s="27"/>
      <c r="F499" s="27"/>
      <c r="G499" s="225"/>
      <c r="H499" s="225"/>
      <c r="I499" s="69"/>
      <c r="J499" s="226"/>
      <c r="K499" s="226"/>
      <c r="L499" s="27"/>
      <c r="M499" s="4"/>
    </row>
    <row r="500" spans="1:13" ht="23.25" customHeight="1">
      <c r="A500" s="489"/>
      <c r="B500" s="71" t="s">
        <v>196</v>
      </c>
      <c r="C500" s="120">
        <f>C498</f>
        <v>916.1</v>
      </c>
      <c r="D500" s="120">
        <f>D498</f>
        <v>916.1</v>
      </c>
      <c r="E500" s="123"/>
      <c r="F500" s="123"/>
      <c r="G500" s="227"/>
      <c r="H500" s="225"/>
      <c r="I500" s="120"/>
      <c r="J500" s="227"/>
      <c r="K500" s="227">
        <v>916.1</v>
      </c>
      <c r="L500" s="27">
        <v>916.1</v>
      </c>
      <c r="M500" s="4"/>
    </row>
    <row r="501" spans="1:13" ht="34.5" customHeight="1">
      <c r="A501" s="489"/>
      <c r="B501" s="375" t="s">
        <v>205</v>
      </c>
      <c r="C501" s="120"/>
      <c r="D501" s="120"/>
      <c r="E501" s="69"/>
      <c r="F501" s="69"/>
      <c r="G501" s="225"/>
      <c r="H501" s="225"/>
      <c r="I501" s="225"/>
      <c r="J501" s="225"/>
      <c r="K501" s="225"/>
      <c r="L501" s="27"/>
      <c r="M501" s="4"/>
    </row>
    <row r="502" spans="1:13" ht="34.5" customHeight="1">
      <c r="A502" s="489"/>
      <c r="B502" s="376" t="s">
        <v>366</v>
      </c>
      <c r="C502" s="377">
        <v>300</v>
      </c>
      <c r="D502" s="377">
        <v>300</v>
      </c>
      <c r="E502" s="378"/>
      <c r="F502" s="378"/>
      <c r="G502" s="379"/>
      <c r="H502" s="379"/>
      <c r="I502" s="379"/>
      <c r="J502" s="379"/>
      <c r="K502" s="379">
        <v>300</v>
      </c>
      <c r="L502" s="36">
        <v>99.6</v>
      </c>
      <c r="M502" s="4"/>
    </row>
    <row r="503" spans="1:13" ht="34.5" customHeight="1">
      <c r="A503" s="489"/>
      <c r="B503" s="376" t="s">
        <v>367</v>
      </c>
      <c r="C503" s="377">
        <v>275</v>
      </c>
      <c r="D503" s="377">
        <v>275</v>
      </c>
      <c r="E503" s="378"/>
      <c r="F503" s="378"/>
      <c r="G503" s="379"/>
      <c r="H503" s="379"/>
      <c r="I503" s="379"/>
      <c r="J503" s="379"/>
      <c r="K503" s="379">
        <v>275</v>
      </c>
      <c r="L503" s="36"/>
      <c r="M503" s="4"/>
    </row>
    <row r="504" spans="1:13" ht="29.25" customHeight="1">
      <c r="A504" s="497"/>
      <c r="B504" s="376" t="s">
        <v>377</v>
      </c>
      <c r="C504" s="377">
        <v>1200</v>
      </c>
      <c r="D504" s="377">
        <v>1200</v>
      </c>
      <c r="E504" s="378"/>
      <c r="F504" s="378"/>
      <c r="G504" s="379"/>
      <c r="H504" s="379"/>
      <c r="I504" s="379"/>
      <c r="J504" s="379"/>
      <c r="K504" s="379">
        <v>1200</v>
      </c>
      <c r="L504" s="36">
        <v>1180</v>
      </c>
      <c r="M504" s="4"/>
    </row>
    <row r="505" spans="1:13" s="1" customFormat="1" ht="32.25" customHeight="1" thickBot="1">
      <c r="A505" s="28" t="s">
        <v>16</v>
      </c>
      <c r="B505" s="155"/>
      <c r="C505" s="100">
        <f>SUM(C503+C504+C502+C498+C494+C490+C486)</f>
        <v>50612.800000000003</v>
      </c>
      <c r="D505" s="100">
        <f>SUM(D503+D504+D502+D498+D494+D490+D486)</f>
        <v>50612.800000000003</v>
      </c>
      <c r="E505" s="100">
        <f t="shared" ref="E505:F505" si="76">SUM(E498+E494+E490+E486)</f>
        <v>0</v>
      </c>
      <c r="F505" s="100">
        <f t="shared" si="76"/>
        <v>0</v>
      </c>
      <c r="G505" s="100">
        <f>SUM(G503+G504+G502+G498+G494+G490+G486)</f>
        <v>6815.7</v>
      </c>
      <c r="H505" s="100">
        <f>SUM(H504+H502+H498+H494+H490+H486)</f>
        <v>6815.7</v>
      </c>
      <c r="I505" s="100">
        <f>SUM(I504+I502+I498+I494+I490+I486)</f>
        <v>0</v>
      </c>
      <c r="J505" s="100">
        <f>SUM(J504+J502+J498+J494+J490+J486)</f>
        <v>0</v>
      </c>
      <c r="K505" s="100">
        <f>SUM(K503+K504+K502+K498+K494+K490+K486)</f>
        <v>43797.1</v>
      </c>
      <c r="L505" s="100">
        <f>SUM(L503+L504+L502+L498+L494+L490+L486)</f>
        <v>23384.6</v>
      </c>
      <c r="M505" s="85"/>
    </row>
    <row r="506" spans="1:13" s="1" customFormat="1" ht="26.25" customHeight="1" thickBot="1">
      <c r="A506" s="202"/>
      <c r="B506" s="155" t="s">
        <v>195</v>
      </c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85"/>
    </row>
    <row r="507" spans="1:13" s="1" customFormat="1" ht="26.25" customHeight="1" thickBot="1">
      <c r="A507" s="202"/>
      <c r="B507" s="155" t="s">
        <v>196</v>
      </c>
      <c r="C507" s="124">
        <f>SUM(C504+C503+C502+C500+C496+C492+C488)</f>
        <v>22147.599999999999</v>
      </c>
      <c r="D507" s="124">
        <f>SUM(D504+D503+D502+D500+D496+D492+D488)</f>
        <v>22147.599999999999</v>
      </c>
      <c r="E507" s="124">
        <f t="shared" ref="E507:F507" si="77">SUM(E500+E496+E492+E488)</f>
        <v>0</v>
      </c>
      <c r="F507" s="124">
        <f t="shared" si="77"/>
        <v>0</v>
      </c>
      <c r="G507" s="124">
        <f>SUM(G504+G502+G500+G496+G492+G488)</f>
        <v>700</v>
      </c>
      <c r="H507" s="124">
        <f>SUM(H504+H502+H500+H496+H492+H488)</f>
        <v>700</v>
      </c>
      <c r="I507" s="124">
        <f>SUM(I504+I502+I500+I496+I492+I488)</f>
        <v>0</v>
      </c>
      <c r="J507" s="124">
        <f>SUM(J504+J502+J500+J496+J492+J488)</f>
        <v>0</v>
      </c>
      <c r="K507" s="124">
        <f>SUM(K504+K503+K502+K500+K496+K492+K488)</f>
        <v>21447.599999999999</v>
      </c>
      <c r="L507" s="124">
        <f>SUM(L504+L503+L502+L500+L496+L492+L488)</f>
        <v>15267.2</v>
      </c>
      <c r="M507" s="85"/>
    </row>
    <row r="508" spans="1:13" s="1" customFormat="1" ht="32.25" customHeight="1" thickBot="1">
      <c r="A508" s="72"/>
      <c r="B508" s="159" t="s">
        <v>205</v>
      </c>
      <c r="C508" s="124">
        <f>SUM(C497+C493+C489)</f>
        <v>28465.200000000001</v>
      </c>
      <c r="D508" s="124">
        <f>SUM(D497+D493+D489)</f>
        <v>28465.200000000001</v>
      </c>
      <c r="E508" s="124">
        <f t="shared" ref="E508:F508" si="78">SUM(E487+E489+E493)</f>
        <v>0</v>
      </c>
      <c r="F508" s="124">
        <f t="shared" si="78"/>
        <v>0</v>
      </c>
      <c r="G508" s="124">
        <f>SUM(G497+G493+G489)</f>
        <v>6115.7</v>
      </c>
      <c r="H508" s="124">
        <f>SUM(H497+H493+H489)</f>
        <v>6115.7</v>
      </c>
      <c r="I508" s="124">
        <f>SUM(I497+I493+I489)</f>
        <v>0</v>
      </c>
      <c r="J508" s="124">
        <f>SUM(J497+J493+J489)</f>
        <v>0</v>
      </c>
      <c r="K508" s="124">
        <f>SUM(K497+K493+K489)</f>
        <v>22349.5</v>
      </c>
      <c r="L508" s="124">
        <f>SUM(L487+L489+L493+L497)</f>
        <v>8117.2</v>
      </c>
      <c r="M508" s="85"/>
    </row>
    <row r="509" spans="1:13" ht="45">
      <c r="A509" s="513" t="s">
        <v>380</v>
      </c>
      <c r="B509" s="220" t="s">
        <v>257</v>
      </c>
      <c r="C509" s="55">
        <v>96.8</v>
      </c>
      <c r="D509" s="55">
        <v>96.8</v>
      </c>
      <c r="E509" s="55"/>
      <c r="F509" s="109"/>
      <c r="G509" s="55">
        <v>96.8</v>
      </c>
      <c r="H509" s="109"/>
      <c r="I509" s="55"/>
      <c r="J509" s="109">
        <v>96.8</v>
      </c>
      <c r="K509" s="55"/>
      <c r="L509" s="55"/>
      <c r="M509" s="4"/>
    </row>
    <row r="510" spans="1:13" ht="37.5" customHeight="1">
      <c r="A510" s="513"/>
      <c r="B510" s="74" t="s">
        <v>151</v>
      </c>
      <c r="C510" s="55">
        <v>5315.2</v>
      </c>
      <c r="D510" s="55">
        <v>5315.2</v>
      </c>
      <c r="E510" s="55">
        <v>4832</v>
      </c>
      <c r="F510" s="109">
        <v>1614.98</v>
      </c>
      <c r="G510" s="55">
        <v>483.2</v>
      </c>
      <c r="H510" s="109">
        <v>3342.07</v>
      </c>
      <c r="I510" s="55"/>
      <c r="J510" s="109">
        <v>358.08</v>
      </c>
      <c r="K510" s="55"/>
      <c r="L510" s="221"/>
      <c r="M510" s="4"/>
    </row>
    <row r="511" spans="1:13" ht="28.5" customHeight="1">
      <c r="A511" s="513"/>
      <c r="B511" s="74" t="s">
        <v>368</v>
      </c>
      <c r="C511" s="55">
        <v>2780</v>
      </c>
      <c r="D511" s="55">
        <v>2780</v>
      </c>
      <c r="E511" s="55"/>
      <c r="F511" s="109"/>
      <c r="G511" s="55"/>
      <c r="H511" s="109"/>
      <c r="I511" s="55"/>
      <c r="J511" s="109"/>
      <c r="K511" s="55">
        <v>2780</v>
      </c>
      <c r="L511" s="221"/>
      <c r="M511" s="4"/>
    </row>
    <row r="512" spans="1:13" ht="28.5" customHeight="1">
      <c r="A512" s="513"/>
      <c r="B512" s="220" t="s">
        <v>187</v>
      </c>
      <c r="C512" s="55">
        <v>3636.3</v>
      </c>
      <c r="D512" s="55">
        <v>3636.3</v>
      </c>
      <c r="E512" s="55"/>
      <c r="F512" s="109"/>
      <c r="G512" s="55">
        <v>3313</v>
      </c>
      <c r="H512" s="109"/>
      <c r="I512" s="55">
        <v>323.3</v>
      </c>
      <c r="J512" s="109">
        <v>3636.2</v>
      </c>
      <c r="K512" s="55"/>
      <c r="L512" s="221"/>
      <c r="M512" s="4"/>
    </row>
    <row r="513" spans="1:13" ht="28.5" customHeight="1">
      <c r="A513" s="513"/>
      <c r="B513" s="76" t="s">
        <v>258</v>
      </c>
      <c r="C513" s="55">
        <v>280</v>
      </c>
      <c r="D513" s="55">
        <v>280</v>
      </c>
      <c r="E513" s="55"/>
      <c r="F513" s="109"/>
      <c r="G513" s="55">
        <v>280</v>
      </c>
      <c r="H513" s="109"/>
      <c r="I513" s="55"/>
      <c r="J513" s="109">
        <v>280</v>
      </c>
      <c r="K513" s="55"/>
      <c r="L513" s="221"/>
      <c r="M513" s="4"/>
    </row>
    <row r="514" spans="1:13" ht="28.5" customHeight="1">
      <c r="A514" s="513"/>
      <c r="B514" s="76" t="s">
        <v>259</v>
      </c>
      <c r="C514" s="55">
        <v>3856.8</v>
      </c>
      <c r="D514" s="55">
        <v>3856.8</v>
      </c>
      <c r="E514" s="55"/>
      <c r="F514" s="109"/>
      <c r="G514" s="55"/>
      <c r="H514" s="109"/>
      <c r="I514" s="55">
        <v>3856.8</v>
      </c>
      <c r="J514" s="109"/>
      <c r="K514" s="55"/>
      <c r="L514" s="75"/>
      <c r="M514" s="4"/>
    </row>
    <row r="515" spans="1:13" ht="28.5" customHeight="1">
      <c r="A515" s="513"/>
      <c r="B515" s="76" t="s">
        <v>260</v>
      </c>
      <c r="C515" s="55">
        <v>480</v>
      </c>
      <c r="D515" s="55">
        <v>480</v>
      </c>
      <c r="E515" s="55"/>
      <c r="F515" s="109"/>
      <c r="G515" s="55">
        <v>480</v>
      </c>
      <c r="H515" s="109"/>
      <c r="I515" s="55"/>
      <c r="J515" s="109"/>
      <c r="K515" s="55"/>
      <c r="L515" s="457">
        <v>480</v>
      </c>
      <c r="M515" s="4"/>
    </row>
    <row r="516" spans="1:13" ht="28.5" customHeight="1">
      <c r="A516" s="513"/>
      <c r="B516" s="76" t="s">
        <v>261</v>
      </c>
      <c r="C516" s="55">
        <v>125</v>
      </c>
      <c r="D516" s="55">
        <v>125</v>
      </c>
      <c r="E516" s="55"/>
      <c r="F516" s="109"/>
      <c r="G516" s="55">
        <v>125</v>
      </c>
      <c r="H516" s="109"/>
      <c r="I516" s="55"/>
      <c r="J516" s="109">
        <v>125</v>
      </c>
      <c r="K516" s="55"/>
      <c r="L516" s="75"/>
      <c r="M516" s="4"/>
    </row>
    <row r="517" spans="1:13" ht="28.5" customHeight="1">
      <c r="A517" s="513"/>
      <c r="B517" s="76" t="s">
        <v>369</v>
      </c>
      <c r="C517" s="55">
        <v>795</v>
      </c>
      <c r="D517" s="55">
        <v>795</v>
      </c>
      <c r="E517" s="55"/>
      <c r="F517" s="109"/>
      <c r="G517" s="55"/>
      <c r="H517" s="109"/>
      <c r="I517" s="55"/>
      <c r="J517" s="109"/>
      <c r="K517" s="55">
        <v>795</v>
      </c>
      <c r="L517" s="457">
        <v>795</v>
      </c>
      <c r="M517" s="4"/>
    </row>
    <row r="518" spans="1:13" ht="28.5" customHeight="1">
      <c r="A518" s="513"/>
      <c r="B518" s="76" t="s">
        <v>334</v>
      </c>
      <c r="C518" s="55">
        <v>397.3</v>
      </c>
      <c r="D518" s="55">
        <v>397.3</v>
      </c>
      <c r="E518" s="55"/>
      <c r="F518" s="109"/>
      <c r="G518" s="55">
        <v>397.3</v>
      </c>
      <c r="H518" s="109"/>
      <c r="I518" s="55"/>
      <c r="J518" s="109">
        <v>397.27</v>
      </c>
      <c r="K518" s="55"/>
      <c r="L518" s="75"/>
      <c r="M518" s="4"/>
    </row>
    <row r="519" spans="1:13" ht="28.5" customHeight="1">
      <c r="A519" s="513"/>
      <c r="B519" s="76" t="s">
        <v>335</v>
      </c>
      <c r="C519" s="55">
        <v>419.2</v>
      </c>
      <c r="D519" s="55">
        <v>419.2</v>
      </c>
      <c r="E519" s="55"/>
      <c r="F519" s="109"/>
      <c r="G519" s="55">
        <v>419.2</v>
      </c>
      <c r="H519" s="109"/>
      <c r="I519" s="55"/>
      <c r="J519" s="109">
        <v>419.1</v>
      </c>
      <c r="K519" s="55"/>
      <c r="L519" s="75"/>
      <c r="M519" s="4"/>
    </row>
    <row r="520" spans="1:13" ht="43.5" customHeight="1">
      <c r="A520" s="513"/>
      <c r="B520" s="76" t="s">
        <v>370</v>
      </c>
      <c r="C520" s="55">
        <v>637.4</v>
      </c>
      <c r="D520" s="55">
        <v>637.4</v>
      </c>
      <c r="E520" s="55"/>
      <c r="F520" s="109"/>
      <c r="G520" s="55">
        <v>637.4</v>
      </c>
      <c r="H520" s="109"/>
      <c r="I520" s="55"/>
      <c r="J520" s="109"/>
      <c r="K520" s="55"/>
      <c r="L520" s="75"/>
      <c r="M520" s="4"/>
    </row>
    <row r="521" spans="1:13" ht="35.25" customHeight="1">
      <c r="A521" s="209" t="s">
        <v>16</v>
      </c>
      <c r="B521" s="155"/>
      <c r="C521" s="222">
        <f t="shared" ref="C521:L521" si="79">SUM(C520+C519+C518+C517+C516+C515+C514+C513+C512+C511+C510+C509)</f>
        <v>18819</v>
      </c>
      <c r="D521" s="222">
        <f t="shared" si="79"/>
        <v>18819</v>
      </c>
      <c r="E521" s="222">
        <f t="shared" si="79"/>
        <v>4832</v>
      </c>
      <c r="F521" s="222">
        <f t="shared" si="79"/>
        <v>1614.98</v>
      </c>
      <c r="G521" s="222">
        <f t="shared" si="79"/>
        <v>6231.9</v>
      </c>
      <c r="H521" s="222">
        <f t="shared" si="79"/>
        <v>3342.07</v>
      </c>
      <c r="I521" s="222">
        <f t="shared" si="79"/>
        <v>4180.1000000000004</v>
      </c>
      <c r="J521" s="222">
        <f t="shared" si="79"/>
        <v>5312.45</v>
      </c>
      <c r="K521" s="222">
        <f t="shared" si="79"/>
        <v>3575</v>
      </c>
      <c r="L521" s="222">
        <f t="shared" si="79"/>
        <v>1275</v>
      </c>
      <c r="M521" s="59"/>
    </row>
    <row r="522" spans="1:13" ht="29.25" customHeight="1">
      <c r="A522" s="162"/>
      <c r="B522" s="155" t="s">
        <v>195</v>
      </c>
      <c r="C522" s="222"/>
      <c r="D522" s="222"/>
      <c r="E522" s="222"/>
      <c r="F522" s="222"/>
      <c r="G522" s="222"/>
      <c r="H522" s="222"/>
      <c r="I522" s="222"/>
      <c r="J522" s="222"/>
      <c r="K522" s="222"/>
      <c r="L522" s="223"/>
      <c r="M522" s="59"/>
    </row>
    <row r="523" spans="1:13" ht="27" customHeight="1">
      <c r="A523" s="162"/>
      <c r="B523" s="155" t="s">
        <v>196</v>
      </c>
      <c r="C523" s="222">
        <f t="shared" ref="C523:L523" si="80">SUM(C520+C519+C518+C517+C516+C515+C514+C513+C512+C511+C510+C509)</f>
        <v>18819</v>
      </c>
      <c r="D523" s="222">
        <f t="shared" si="80"/>
        <v>18819</v>
      </c>
      <c r="E523" s="222">
        <f t="shared" si="80"/>
        <v>4832</v>
      </c>
      <c r="F523" s="222">
        <f t="shared" si="80"/>
        <v>1614.98</v>
      </c>
      <c r="G523" s="222">
        <f t="shared" si="80"/>
        <v>6231.9</v>
      </c>
      <c r="H523" s="222">
        <f t="shared" si="80"/>
        <v>3342.07</v>
      </c>
      <c r="I523" s="222">
        <f t="shared" si="80"/>
        <v>4180.1000000000004</v>
      </c>
      <c r="J523" s="222">
        <f t="shared" si="80"/>
        <v>5312.45</v>
      </c>
      <c r="K523" s="222">
        <f t="shared" si="80"/>
        <v>3575</v>
      </c>
      <c r="L523" s="222">
        <f t="shared" si="80"/>
        <v>1275</v>
      </c>
      <c r="M523" s="59"/>
    </row>
    <row r="524" spans="1:13" s="1" customFormat="1" ht="32.25" customHeight="1">
      <c r="A524" s="163"/>
      <c r="B524" s="159" t="s">
        <v>205</v>
      </c>
      <c r="C524" s="77">
        <v>0</v>
      </c>
      <c r="D524" s="77">
        <v>0</v>
      </c>
      <c r="E524" s="77">
        <v>0</v>
      </c>
      <c r="F524" s="77">
        <v>0</v>
      </c>
      <c r="G524" s="77">
        <v>0</v>
      </c>
      <c r="H524" s="77">
        <v>0</v>
      </c>
      <c r="I524" s="77">
        <v>0</v>
      </c>
      <c r="J524" s="77">
        <v>0</v>
      </c>
      <c r="K524" s="77">
        <v>0</v>
      </c>
      <c r="L524" s="77">
        <v>0</v>
      </c>
      <c r="M524" s="29"/>
    </row>
    <row r="525" spans="1:13" s="1" customFormat="1" ht="31.5" customHeight="1">
      <c r="A525" s="168" t="s">
        <v>2</v>
      </c>
      <c r="B525" s="197"/>
      <c r="C525" s="230">
        <f t="shared" ref="C525:L525" si="81">SUM(C521+C505)</f>
        <v>69431.8</v>
      </c>
      <c r="D525" s="230">
        <f t="shared" si="81"/>
        <v>69431.8</v>
      </c>
      <c r="E525" s="230">
        <f t="shared" si="81"/>
        <v>4832</v>
      </c>
      <c r="F525" s="230">
        <f t="shared" si="81"/>
        <v>1614.98</v>
      </c>
      <c r="G525" s="230">
        <f t="shared" si="81"/>
        <v>13047.599999999999</v>
      </c>
      <c r="H525" s="230">
        <f t="shared" si="81"/>
        <v>10157.77</v>
      </c>
      <c r="I525" s="230">
        <f t="shared" si="81"/>
        <v>4180.1000000000004</v>
      </c>
      <c r="J525" s="230">
        <f t="shared" si="81"/>
        <v>5312.45</v>
      </c>
      <c r="K525" s="230">
        <f t="shared" si="81"/>
        <v>47372.1</v>
      </c>
      <c r="L525" s="230">
        <f t="shared" si="81"/>
        <v>24659.599999999999</v>
      </c>
      <c r="M525" s="230"/>
    </row>
    <row r="526" spans="1:13" s="1" customFormat="1" ht="30" customHeight="1">
      <c r="A526" s="168"/>
      <c r="B526" s="197" t="s">
        <v>195</v>
      </c>
      <c r="C526" s="230"/>
      <c r="D526" s="230"/>
      <c r="E526" s="230"/>
      <c r="F526" s="230"/>
      <c r="G526" s="230"/>
      <c r="H526" s="230"/>
      <c r="I526" s="230"/>
      <c r="J526" s="230"/>
      <c r="K526" s="230"/>
      <c r="L526" s="230"/>
      <c r="M526" s="230"/>
    </row>
    <row r="527" spans="1:13" s="1" customFormat="1" ht="24.75" customHeight="1">
      <c r="A527" s="168"/>
      <c r="B527" s="197" t="s">
        <v>196</v>
      </c>
      <c r="C527" s="230">
        <f t="shared" ref="C527:L527" si="82">SUM(C523+C507)</f>
        <v>40966.6</v>
      </c>
      <c r="D527" s="230">
        <f t="shared" si="82"/>
        <v>40966.6</v>
      </c>
      <c r="E527" s="230">
        <f t="shared" si="82"/>
        <v>4832</v>
      </c>
      <c r="F527" s="230">
        <f t="shared" si="82"/>
        <v>1614.98</v>
      </c>
      <c r="G527" s="230">
        <f t="shared" si="82"/>
        <v>6931.9</v>
      </c>
      <c r="H527" s="230">
        <f t="shared" si="82"/>
        <v>4042.07</v>
      </c>
      <c r="I527" s="230">
        <f t="shared" si="82"/>
        <v>4180.1000000000004</v>
      </c>
      <c r="J527" s="230">
        <f t="shared" si="82"/>
        <v>5312.45</v>
      </c>
      <c r="K527" s="230">
        <f t="shared" si="82"/>
        <v>25022.6</v>
      </c>
      <c r="L527" s="230">
        <f t="shared" si="82"/>
        <v>16542.2</v>
      </c>
      <c r="M527" s="230"/>
    </row>
    <row r="528" spans="1:13" s="1" customFormat="1" ht="37.5" customHeight="1">
      <c r="A528" s="168"/>
      <c r="B528" s="232" t="s">
        <v>205</v>
      </c>
      <c r="C528" s="230">
        <f t="shared" ref="C528:K528" si="83">SUM(C508)</f>
        <v>28465.200000000001</v>
      </c>
      <c r="D528" s="230">
        <f t="shared" si="83"/>
        <v>28465.200000000001</v>
      </c>
      <c r="E528" s="230">
        <f t="shared" si="83"/>
        <v>0</v>
      </c>
      <c r="F528" s="230">
        <f t="shared" si="83"/>
        <v>0</v>
      </c>
      <c r="G528" s="230">
        <f t="shared" si="83"/>
        <v>6115.7</v>
      </c>
      <c r="H528" s="230">
        <f t="shared" si="83"/>
        <v>6115.7</v>
      </c>
      <c r="I528" s="231">
        <f t="shared" si="83"/>
        <v>0</v>
      </c>
      <c r="J528" s="231">
        <f t="shared" si="83"/>
        <v>0</v>
      </c>
      <c r="K528" s="231">
        <f t="shared" si="83"/>
        <v>22349.5</v>
      </c>
      <c r="L528" s="230"/>
      <c r="M528" s="230"/>
    </row>
    <row r="529" spans="1:13" ht="18.75">
      <c r="A529" s="509" t="s">
        <v>49</v>
      </c>
      <c r="B529" s="510"/>
      <c r="C529" s="511"/>
      <c r="D529" s="511"/>
      <c r="E529" s="511"/>
      <c r="F529" s="511"/>
      <c r="G529" s="511"/>
      <c r="H529" s="511"/>
      <c r="I529" s="511"/>
      <c r="J529" s="511"/>
      <c r="K529" s="511"/>
      <c r="L529" s="511"/>
      <c r="M529" s="512"/>
    </row>
    <row r="530" spans="1:13" ht="72.75" customHeight="1">
      <c r="A530" s="487" t="s">
        <v>50</v>
      </c>
      <c r="B530" s="387" t="s">
        <v>135</v>
      </c>
      <c r="C530" s="148">
        <v>5.3</v>
      </c>
      <c r="D530" s="148">
        <v>5.3</v>
      </c>
      <c r="E530" s="148">
        <v>5.3</v>
      </c>
      <c r="F530" s="148"/>
      <c r="G530" s="148"/>
      <c r="H530" s="148">
        <v>5.3</v>
      </c>
      <c r="I530" s="148"/>
      <c r="J530" s="148"/>
      <c r="K530" s="148"/>
      <c r="L530" s="148"/>
      <c r="M530" s="148"/>
    </row>
    <row r="531" spans="1:13" ht="77.25" customHeight="1">
      <c r="A531" s="489"/>
      <c r="B531" s="387" t="s">
        <v>136</v>
      </c>
      <c r="C531" s="148">
        <v>1063.5999999999999</v>
      </c>
      <c r="D531" s="148">
        <v>1063.5999999999999</v>
      </c>
      <c r="E531" s="148">
        <v>265.89999999999998</v>
      </c>
      <c r="F531" s="148">
        <v>209.6</v>
      </c>
      <c r="G531" s="148">
        <v>266</v>
      </c>
      <c r="H531" s="148">
        <v>216.5</v>
      </c>
      <c r="I531" s="148">
        <v>266.10000000000002</v>
      </c>
      <c r="J531" s="148">
        <v>330.3</v>
      </c>
      <c r="K531" s="148">
        <v>265.60000000000002</v>
      </c>
      <c r="L531" s="148">
        <v>305.10000000000002</v>
      </c>
      <c r="M531" s="148"/>
    </row>
    <row r="532" spans="1:13" ht="66" customHeight="1">
      <c r="A532" s="489"/>
      <c r="B532" s="387" t="s">
        <v>137</v>
      </c>
      <c r="C532" s="148">
        <v>21101.3</v>
      </c>
      <c r="D532" s="148">
        <v>21101.3</v>
      </c>
      <c r="E532" s="148">
        <v>5230.2</v>
      </c>
      <c r="F532" s="148">
        <v>4104.8</v>
      </c>
      <c r="G532" s="148">
        <v>5340.4</v>
      </c>
      <c r="H532" s="148">
        <v>5514.1</v>
      </c>
      <c r="I532" s="148">
        <v>5232.3999999999996</v>
      </c>
      <c r="J532" s="148">
        <v>5310.8</v>
      </c>
      <c r="K532" s="148">
        <v>5298.3</v>
      </c>
      <c r="L532" s="148">
        <v>6170.4</v>
      </c>
      <c r="M532" s="148"/>
    </row>
    <row r="533" spans="1:13" ht="66" customHeight="1">
      <c r="A533" s="489"/>
      <c r="B533" s="387" t="s">
        <v>188</v>
      </c>
      <c r="C533" s="449">
        <v>12.4</v>
      </c>
      <c r="D533" s="449">
        <v>12.4</v>
      </c>
      <c r="E533" s="450"/>
      <c r="F533" s="450"/>
      <c r="G533" s="450"/>
      <c r="H533" s="450"/>
      <c r="I533" s="450">
        <v>12.4</v>
      </c>
      <c r="J533" s="450">
        <v>6.5</v>
      </c>
      <c r="K533" s="149"/>
      <c r="L533" s="450">
        <v>5.9</v>
      </c>
      <c r="M533" s="148"/>
    </row>
    <row r="534" spans="1:13" ht="78.75" customHeight="1">
      <c r="A534" s="489"/>
      <c r="B534" s="387" t="s">
        <v>138</v>
      </c>
      <c r="C534" s="148">
        <v>14146.4</v>
      </c>
      <c r="D534" s="148">
        <v>14146.4</v>
      </c>
      <c r="E534" s="148">
        <v>3454.1</v>
      </c>
      <c r="F534" s="148">
        <v>3059.8</v>
      </c>
      <c r="G534" s="148">
        <v>3454.1</v>
      </c>
      <c r="H534" s="148">
        <v>3662.4</v>
      </c>
      <c r="I534" s="148">
        <v>3454.1</v>
      </c>
      <c r="J534" s="148">
        <v>3795.7</v>
      </c>
      <c r="K534" s="148">
        <v>3784.1</v>
      </c>
      <c r="L534" s="148">
        <v>3598.9</v>
      </c>
      <c r="M534" s="148"/>
    </row>
    <row r="535" spans="1:13" ht="78.75" customHeight="1">
      <c r="A535" s="489"/>
      <c r="B535" s="387" t="s">
        <v>146</v>
      </c>
      <c r="C535" s="148">
        <v>5036.8</v>
      </c>
      <c r="D535" s="148">
        <v>5036.8</v>
      </c>
      <c r="E535" s="148">
        <v>1259.2</v>
      </c>
      <c r="F535" s="148">
        <v>1021.1</v>
      </c>
      <c r="G535" s="148">
        <v>1259.2</v>
      </c>
      <c r="H535" s="148">
        <v>1458</v>
      </c>
      <c r="I535" s="148">
        <v>1259.2</v>
      </c>
      <c r="J535" s="148">
        <v>1214.2</v>
      </c>
      <c r="K535" s="148">
        <v>1259.2</v>
      </c>
      <c r="L535" s="148">
        <v>1337.4</v>
      </c>
      <c r="M535" s="148"/>
    </row>
    <row r="536" spans="1:13" ht="24" customHeight="1">
      <c r="A536" s="489"/>
      <c r="B536" s="387" t="s">
        <v>319</v>
      </c>
      <c r="C536" s="148">
        <v>33</v>
      </c>
      <c r="D536" s="148">
        <v>33</v>
      </c>
      <c r="E536" s="148"/>
      <c r="F536" s="148"/>
      <c r="G536" s="148">
        <v>33</v>
      </c>
      <c r="H536" s="148"/>
      <c r="I536" s="148"/>
      <c r="J536" s="148">
        <v>21</v>
      </c>
      <c r="K536" s="148"/>
      <c r="L536" s="148"/>
      <c r="M536" s="148"/>
    </row>
    <row r="537" spans="1:13" ht="109.5" customHeight="1">
      <c r="A537" s="489"/>
      <c r="B537" s="387" t="s">
        <v>183</v>
      </c>
      <c r="C537" s="148">
        <v>37</v>
      </c>
      <c r="D537" s="148">
        <v>37</v>
      </c>
      <c r="E537" s="148"/>
      <c r="F537" s="148"/>
      <c r="G537" s="148"/>
      <c r="H537" s="148"/>
      <c r="I537" s="148">
        <v>37</v>
      </c>
      <c r="J537" s="148">
        <v>29</v>
      </c>
      <c r="K537" s="148"/>
      <c r="L537" s="148">
        <v>5.4</v>
      </c>
      <c r="M537" s="148"/>
    </row>
    <row r="538" spans="1:13" s="1" customFormat="1" ht="32.25" customHeight="1">
      <c r="A538" s="28" t="s">
        <v>16</v>
      </c>
      <c r="B538" s="155"/>
      <c r="C538" s="85">
        <f t="shared" ref="C538:L538" si="84">SUM(C537+C536+C535+C534+C533+C532+C531+C530)</f>
        <v>41435.800000000003</v>
      </c>
      <c r="D538" s="85">
        <f t="shared" si="84"/>
        <v>41435.800000000003</v>
      </c>
      <c r="E538" s="85">
        <f t="shared" si="84"/>
        <v>10214.699999999999</v>
      </c>
      <c r="F538" s="85">
        <f t="shared" si="84"/>
        <v>8395.3000000000011</v>
      </c>
      <c r="G538" s="85">
        <f t="shared" si="84"/>
        <v>10352.700000000001</v>
      </c>
      <c r="H538" s="85">
        <f t="shared" si="84"/>
        <v>10856.3</v>
      </c>
      <c r="I538" s="85">
        <f t="shared" si="84"/>
        <v>10261.199999999999</v>
      </c>
      <c r="J538" s="85">
        <f t="shared" si="84"/>
        <v>10707.5</v>
      </c>
      <c r="K538" s="85">
        <f t="shared" si="84"/>
        <v>10607.2</v>
      </c>
      <c r="L538" s="85">
        <f t="shared" si="84"/>
        <v>11423.1</v>
      </c>
      <c r="M538" s="85"/>
    </row>
    <row r="539" spans="1:13" s="1" customFormat="1" ht="32.25" customHeight="1">
      <c r="A539" s="224"/>
      <c r="B539" s="155" t="s">
        <v>195</v>
      </c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</row>
    <row r="540" spans="1:13" s="1" customFormat="1" ht="32.25" customHeight="1">
      <c r="A540" s="224"/>
      <c r="B540" s="155" t="s">
        <v>196</v>
      </c>
      <c r="C540" s="85">
        <f t="shared" ref="C540:L540" si="85">SUM(C537+C536+C535+C534+C532+C531+C530)</f>
        <v>41423.4</v>
      </c>
      <c r="D540" s="85">
        <f t="shared" si="85"/>
        <v>41423.4</v>
      </c>
      <c r="E540" s="85">
        <f t="shared" si="85"/>
        <v>10214.699999999999</v>
      </c>
      <c r="F540" s="85">
        <f t="shared" si="85"/>
        <v>8395.3000000000011</v>
      </c>
      <c r="G540" s="85">
        <f t="shared" si="85"/>
        <v>10352.700000000001</v>
      </c>
      <c r="H540" s="85">
        <f t="shared" si="85"/>
        <v>10856.3</v>
      </c>
      <c r="I540" s="85">
        <f t="shared" si="85"/>
        <v>10248.800000000001</v>
      </c>
      <c r="J540" s="85">
        <f t="shared" si="85"/>
        <v>10701</v>
      </c>
      <c r="K540" s="85">
        <f t="shared" si="85"/>
        <v>10607.2</v>
      </c>
      <c r="L540" s="85">
        <f t="shared" si="85"/>
        <v>11417.2</v>
      </c>
      <c r="M540" s="85"/>
    </row>
    <row r="541" spans="1:13" s="1" customFormat="1" ht="32.25" customHeight="1">
      <c r="A541" s="72"/>
      <c r="B541" s="159" t="s">
        <v>205</v>
      </c>
      <c r="C541" s="85">
        <f t="shared" ref="C541:L541" si="86">SUM(C533)</f>
        <v>12.4</v>
      </c>
      <c r="D541" s="85">
        <f t="shared" si="86"/>
        <v>12.4</v>
      </c>
      <c r="E541" s="85">
        <f t="shared" si="86"/>
        <v>0</v>
      </c>
      <c r="F541" s="85">
        <f t="shared" si="86"/>
        <v>0</v>
      </c>
      <c r="G541" s="85">
        <f t="shared" si="86"/>
        <v>0</v>
      </c>
      <c r="H541" s="85">
        <f t="shared" si="86"/>
        <v>0</v>
      </c>
      <c r="I541" s="85">
        <f t="shared" si="86"/>
        <v>12.4</v>
      </c>
      <c r="J541" s="85">
        <f t="shared" si="86"/>
        <v>6.5</v>
      </c>
      <c r="K541" s="85">
        <f t="shared" si="86"/>
        <v>0</v>
      </c>
      <c r="L541" s="85">
        <f t="shared" si="86"/>
        <v>5.9</v>
      </c>
      <c r="M541" s="85"/>
    </row>
    <row r="542" spans="1:13" s="1" customFormat="1" ht="32.25" customHeight="1">
      <c r="A542" s="487" t="s">
        <v>51</v>
      </c>
      <c r="B542" s="362" t="s">
        <v>158</v>
      </c>
      <c r="C542" s="112">
        <v>200</v>
      </c>
      <c r="D542" s="112">
        <v>200</v>
      </c>
      <c r="E542" s="27"/>
      <c r="F542" s="107"/>
      <c r="G542" s="27"/>
      <c r="H542" s="27"/>
      <c r="I542" s="363"/>
      <c r="J542" s="107"/>
      <c r="K542" s="112">
        <v>200</v>
      </c>
      <c r="L542" s="360"/>
      <c r="M542" s="361"/>
    </row>
    <row r="543" spans="1:13" s="1" customFormat="1" ht="32.25" customHeight="1">
      <c r="A543" s="483"/>
      <c r="B543" s="33" t="s">
        <v>195</v>
      </c>
      <c r="C543" s="112"/>
      <c r="D543" s="112"/>
      <c r="E543" s="27"/>
      <c r="F543" s="27"/>
      <c r="G543" s="27"/>
      <c r="H543" s="27"/>
      <c r="I543" s="27"/>
      <c r="J543" s="107"/>
      <c r="K543" s="27"/>
      <c r="L543" s="360"/>
      <c r="M543" s="361"/>
    </row>
    <row r="544" spans="1:13" s="1" customFormat="1" ht="32.25" customHeight="1">
      <c r="A544" s="483"/>
      <c r="B544" s="33" t="s">
        <v>196</v>
      </c>
      <c r="C544" s="112">
        <v>200</v>
      </c>
      <c r="D544" s="112">
        <v>200</v>
      </c>
      <c r="E544" s="27"/>
      <c r="F544" s="27"/>
      <c r="G544" s="27"/>
      <c r="H544" s="27"/>
      <c r="I544" s="27"/>
      <c r="J544" s="107"/>
      <c r="K544" s="112">
        <v>200</v>
      </c>
      <c r="L544" s="360"/>
      <c r="M544" s="361"/>
    </row>
    <row r="545" spans="1:13" s="1" customFormat="1" ht="32.25" customHeight="1">
      <c r="A545" s="483"/>
      <c r="B545" s="33" t="s">
        <v>197</v>
      </c>
      <c r="C545" s="112"/>
      <c r="D545" s="112"/>
      <c r="E545" s="27"/>
      <c r="F545" s="363"/>
      <c r="G545" s="363"/>
      <c r="H545" s="27"/>
      <c r="I545" s="363"/>
      <c r="J545" s="27"/>
      <c r="K545" s="363"/>
      <c r="L545" s="360"/>
      <c r="M545" s="361"/>
    </row>
    <row r="546" spans="1:13" s="1" customFormat="1" ht="46.5" customHeight="1">
      <c r="A546" s="483"/>
      <c r="B546" s="33" t="s">
        <v>348</v>
      </c>
      <c r="C546" s="110">
        <v>424.2</v>
      </c>
      <c r="D546" s="110">
        <v>424.2</v>
      </c>
      <c r="E546" s="27">
        <v>106.2</v>
      </c>
      <c r="F546" s="27">
        <v>106.2</v>
      </c>
      <c r="G546" s="27">
        <v>106.2</v>
      </c>
      <c r="H546" s="27">
        <v>106.2</v>
      </c>
      <c r="I546" s="27">
        <v>106.2</v>
      </c>
      <c r="J546" s="27">
        <v>106.2</v>
      </c>
      <c r="K546" s="113">
        <v>105.6</v>
      </c>
      <c r="L546" s="133">
        <v>105.6</v>
      </c>
      <c r="M546" s="361"/>
    </row>
    <row r="547" spans="1:13" s="1" customFormat="1" ht="32.25" customHeight="1">
      <c r="A547" s="483"/>
      <c r="B547" s="33" t="s">
        <v>195</v>
      </c>
      <c r="C547" s="110"/>
      <c r="D547" s="110"/>
      <c r="E547" s="27"/>
      <c r="F547" s="27"/>
      <c r="G547" s="27"/>
      <c r="H547" s="27"/>
      <c r="I547" s="27"/>
      <c r="J547" s="107"/>
      <c r="K547" s="107"/>
      <c r="L547" s="133"/>
      <c r="M547" s="361"/>
    </row>
    <row r="548" spans="1:13" s="1" customFormat="1" ht="32.25" customHeight="1">
      <c r="A548" s="483"/>
      <c r="B548" s="33" t="s">
        <v>196</v>
      </c>
      <c r="C548" s="110">
        <v>424.2</v>
      </c>
      <c r="D548" s="110">
        <v>424.2</v>
      </c>
      <c r="E548" s="27">
        <v>106.2</v>
      </c>
      <c r="F548" s="27">
        <v>106.2</v>
      </c>
      <c r="G548" s="27">
        <v>106.2</v>
      </c>
      <c r="H548" s="27">
        <v>106.2</v>
      </c>
      <c r="I548" s="27">
        <v>106.2</v>
      </c>
      <c r="J548" s="27">
        <v>106.2</v>
      </c>
      <c r="K548" s="113">
        <v>105.6</v>
      </c>
      <c r="L548" s="133">
        <v>105.6</v>
      </c>
      <c r="M548" s="361"/>
    </row>
    <row r="549" spans="1:13" s="1" customFormat="1" ht="32.25" customHeight="1">
      <c r="A549" s="483"/>
      <c r="B549" s="33" t="s">
        <v>197</v>
      </c>
      <c r="C549" s="110"/>
      <c r="D549" s="110"/>
      <c r="E549" s="27"/>
      <c r="F549" s="27"/>
      <c r="G549" s="27"/>
      <c r="H549" s="27"/>
      <c r="I549" s="27"/>
      <c r="J549" s="107"/>
      <c r="K549" s="107"/>
      <c r="L549" s="360"/>
      <c r="M549" s="361"/>
    </row>
    <row r="550" spans="1:13" s="1" customFormat="1" ht="51" customHeight="1">
      <c r="A550" s="483"/>
      <c r="B550" s="33" t="s">
        <v>349</v>
      </c>
      <c r="C550" s="112">
        <v>110</v>
      </c>
      <c r="D550" s="112">
        <v>110</v>
      </c>
      <c r="E550" s="27"/>
      <c r="F550" s="27"/>
      <c r="G550" s="112">
        <v>50</v>
      </c>
      <c r="H550" s="112">
        <v>50</v>
      </c>
      <c r="I550" s="27">
        <v>5</v>
      </c>
      <c r="J550" s="107">
        <v>5</v>
      </c>
      <c r="K550" s="107">
        <v>55</v>
      </c>
      <c r="L550" s="133">
        <v>55</v>
      </c>
      <c r="M550" s="361"/>
    </row>
    <row r="551" spans="1:13" s="1" customFormat="1" ht="25.5" customHeight="1">
      <c r="A551" s="483"/>
      <c r="B551" s="27" t="s">
        <v>195</v>
      </c>
      <c r="C551" s="112"/>
      <c r="D551" s="112"/>
      <c r="E551" s="27"/>
      <c r="F551" s="27"/>
      <c r="G551" s="27"/>
      <c r="H551" s="27"/>
      <c r="I551" s="27"/>
      <c r="J551" s="107"/>
      <c r="K551" s="107"/>
      <c r="L551" s="360"/>
      <c r="M551" s="361"/>
    </row>
    <row r="552" spans="1:13" ht="30" customHeight="1">
      <c r="A552" s="483"/>
      <c r="B552" s="33" t="s">
        <v>196</v>
      </c>
      <c r="C552" s="112">
        <v>110</v>
      </c>
      <c r="D552" s="112">
        <v>110</v>
      </c>
      <c r="E552" s="27"/>
      <c r="F552" s="27"/>
      <c r="G552" s="112">
        <v>50</v>
      </c>
      <c r="H552" s="112">
        <v>50</v>
      </c>
      <c r="I552" s="27">
        <v>5</v>
      </c>
      <c r="J552" s="107">
        <v>5</v>
      </c>
      <c r="K552" s="107">
        <v>55</v>
      </c>
      <c r="L552" s="448">
        <v>55</v>
      </c>
      <c r="M552" s="111"/>
    </row>
    <row r="553" spans="1:13" ht="38.25" customHeight="1">
      <c r="A553" s="483"/>
      <c r="B553" s="33" t="s">
        <v>197</v>
      </c>
      <c r="C553" s="112"/>
      <c r="D553" s="112"/>
      <c r="E553" s="27"/>
      <c r="F553" s="27"/>
      <c r="G553" s="27"/>
      <c r="H553" s="27"/>
      <c r="I553" s="27"/>
      <c r="J553" s="107"/>
      <c r="K553" s="107"/>
      <c r="L553" s="110"/>
      <c r="M553" s="111"/>
    </row>
    <row r="554" spans="1:13" ht="39" customHeight="1">
      <c r="A554" s="483"/>
      <c r="B554" s="33" t="s">
        <v>350</v>
      </c>
      <c r="C554" s="112">
        <v>60</v>
      </c>
      <c r="D554" s="112">
        <v>60</v>
      </c>
      <c r="E554" s="27"/>
      <c r="F554" s="27"/>
      <c r="G554" s="112"/>
      <c r="H554" s="27"/>
      <c r="I554" s="112">
        <v>9</v>
      </c>
      <c r="J554" s="107">
        <v>9</v>
      </c>
      <c r="K554" s="107">
        <v>51</v>
      </c>
      <c r="L554" s="110">
        <v>51</v>
      </c>
      <c r="M554" s="111"/>
    </row>
    <row r="555" spans="1:13" ht="31.5" customHeight="1">
      <c r="A555" s="483"/>
      <c r="B555" s="33" t="s">
        <v>196</v>
      </c>
      <c r="C555" s="112">
        <v>60</v>
      </c>
      <c r="D555" s="112">
        <v>60</v>
      </c>
      <c r="E555" s="27"/>
      <c r="F555" s="27"/>
      <c r="G555" s="112"/>
      <c r="H555" s="27"/>
      <c r="I555" s="112">
        <v>9</v>
      </c>
      <c r="J555" s="107">
        <v>9</v>
      </c>
      <c r="K555" s="107">
        <v>51</v>
      </c>
      <c r="L555" s="110">
        <v>51</v>
      </c>
      <c r="M555" s="111"/>
    </row>
    <row r="556" spans="1:13" ht="31.5" customHeight="1" thickBot="1">
      <c r="A556" s="483"/>
      <c r="B556" s="33" t="s">
        <v>197</v>
      </c>
      <c r="C556" s="27"/>
      <c r="D556" s="27"/>
      <c r="E556" s="27"/>
      <c r="F556" s="27"/>
      <c r="G556" s="27"/>
      <c r="H556" s="27"/>
      <c r="I556" s="27"/>
      <c r="J556" s="107"/>
      <c r="K556" s="107"/>
      <c r="L556" s="110"/>
      <c r="M556" s="111"/>
    </row>
    <row r="557" spans="1:13" ht="30" customHeight="1">
      <c r="A557" s="28" t="s">
        <v>16</v>
      </c>
      <c r="B557" s="173"/>
      <c r="C557" s="208">
        <f t="shared" ref="C557:L557" si="87">SUM(C554+C550+C546+C542)</f>
        <v>794.2</v>
      </c>
      <c r="D557" s="208">
        <f t="shared" si="87"/>
        <v>794.2</v>
      </c>
      <c r="E557" s="208">
        <f t="shared" si="87"/>
        <v>106.2</v>
      </c>
      <c r="F557" s="208">
        <f t="shared" si="87"/>
        <v>106.2</v>
      </c>
      <c r="G557" s="208">
        <f t="shared" si="87"/>
        <v>156.19999999999999</v>
      </c>
      <c r="H557" s="208">
        <f t="shared" si="87"/>
        <v>156.19999999999999</v>
      </c>
      <c r="I557" s="208">
        <f t="shared" si="87"/>
        <v>120.2</v>
      </c>
      <c r="J557" s="208">
        <f t="shared" si="87"/>
        <v>120.2</v>
      </c>
      <c r="K557" s="208">
        <f t="shared" si="87"/>
        <v>411.6</v>
      </c>
      <c r="L557" s="208">
        <f t="shared" si="87"/>
        <v>211.6</v>
      </c>
      <c r="M557" s="207"/>
    </row>
    <row r="558" spans="1:13" ht="26.25" customHeight="1">
      <c r="A558" s="503"/>
      <c r="B558" s="155" t="s">
        <v>195</v>
      </c>
      <c r="C558" s="203"/>
      <c r="D558" s="203"/>
      <c r="E558" s="204"/>
      <c r="F558" s="204"/>
      <c r="G558" s="203"/>
      <c r="H558" s="203"/>
      <c r="I558" s="203"/>
      <c r="J558" s="205"/>
      <c r="K558" s="206"/>
      <c r="L558" s="203"/>
      <c r="M558" s="207"/>
    </row>
    <row r="559" spans="1:13" ht="21.75" customHeight="1">
      <c r="A559" s="483"/>
      <c r="B559" s="155" t="s">
        <v>196</v>
      </c>
      <c r="C559" s="208">
        <f t="shared" ref="C559:L559" si="88">SUM(C555+C552+C548+C544)</f>
        <v>794.2</v>
      </c>
      <c r="D559" s="208">
        <f t="shared" si="88"/>
        <v>794.2</v>
      </c>
      <c r="E559" s="208">
        <f t="shared" si="88"/>
        <v>106.2</v>
      </c>
      <c r="F559" s="208">
        <f t="shared" si="88"/>
        <v>106.2</v>
      </c>
      <c r="G559" s="208">
        <f t="shared" si="88"/>
        <v>156.19999999999999</v>
      </c>
      <c r="H559" s="208">
        <f t="shared" si="88"/>
        <v>156.19999999999999</v>
      </c>
      <c r="I559" s="208">
        <f t="shared" si="88"/>
        <v>120.2</v>
      </c>
      <c r="J559" s="208">
        <f t="shared" si="88"/>
        <v>120.2</v>
      </c>
      <c r="K559" s="208">
        <f t="shared" si="88"/>
        <v>411.6</v>
      </c>
      <c r="L559" s="208">
        <f t="shared" si="88"/>
        <v>211.6</v>
      </c>
      <c r="M559" s="207"/>
    </row>
    <row r="560" spans="1:13" s="1" customFormat="1" ht="32.25" customHeight="1" thickBot="1">
      <c r="A560" s="484"/>
      <c r="B560" s="177" t="s">
        <v>197</v>
      </c>
      <c r="C560" s="29">
        <v>0</v>
      </c>
      <c r="D560" s="29">
        <v>0</v>
      </c>
      <c r="E560" s="29">
        <v>0</v>
      </c>
      <c r="F560" s="29">
        <v>0</v>
      </c>
      <c r="G560" s="29">
        <v>0</v>
      </c>
      <c r="H560" s="29"/>
      <c r="I560" s="29">
        <v>0</v>
      </c>
      <c r="J560" s="29">
        <v>0</v>
      </c>
      <c r="K560" s="29">
        <v>0</v>
      </c>
      <c r="L560" s="29"/>
      <c r="M560" s="29"/>
    </row>
    <row r="561" spans="1:13" s="1" customFormat="1" ht="49.5" customHeight="1">
      <c r="A561" s="514" t="s">
        <v>379</v>
      </c>
      <c r="B561" s="92" t="s">
        <v>347</v>
      </c>
      <c r="C561" s="453" t="s">
        <v>300</v>
      </c>
      <c r="D561" s="326" t="s">
        <v>300</v>
      </c>
      <c r="E561" s="135" t="s">
        <v>301</v>
      </c>
      <c r="F561" s="135" t="s">
        <v>302</v>
      </c>
      <c r="G561" s="135" t="s">
        <v>303</v>
      </c>
      <c r="H561" s="135">
        <v>542.79999999999995</v>
      </c>
      <c r="I561" s="135" t="s">
        <v>304</v>
      </c>
      <c r="J561" s="327">
        <v>519.9</v>
      </c>
      <c r="K561" s="327" t="s">
        <v>305</v>
      </c>
      <c r="L561" s="135">
        <v>776</v>
      </c>
      <c r="M561" s="51"/>
    </row>
    <row r="562" spans="1:13" s="1" customFormat="1" ht="24" customHeight="1">
      <c r="A562" s="489"/>
      <c r="B562" s="356" t="s">
        <v>195</v>
      </c>
      <c r="C562" s="454"/>
      <c r="D562" s="135"/>
      <c r="E562" s="135"/>
      <c r="F562" s="135"/>
      <c r="G562" s="135"/>
      <c r="H562" s="135"/>
      <c r="I562" s="135"/>
      <c r="J562" s="327"/>
      <c r="K562" s="327"/>
      <c r="L562" s="135"/>
      <c r="M562" s="51"/>
    </row>
    <row r="563" spans="1:13" s="1" customFormat="1" ht="32.25" customHeight="1">
      <c r="A563" s="489"/>
      <c r="B563" s="356" t="s">
        <v>196</v>
      </c>
      <c r="C563" s="453" t="s">
        <v>300</v>
      </c>
      <c r="D563" s="326" t="s">
        <v>300</v>
      </c>
      <c r="E563" s="135" t="s">
        <v>301</v>
      </c>
      <c r="F563" s="135" t="s">
        <v>302</v>
      </c>
      <c r="G563" s="135" t="s">
        <v>303</v>
      </c>
      <c r="H563" s="135" t="s">
        <v>336</v>
      </c>
      <c r="I563" s="135" t="s">
        <v>304</v>
      </c>
      <c r="J563" s="327">
        <v>519.9</v>
      </c>
      <c r="K563" s="327" t="s">
        <v>305</v>
      </c>
      <c r="L563" s="135">
        <v>776</v>
      </c>
      <c r="M563" s="51"/>
    </row>
    <row r="564" spans="1:13" s="1" customFormat="1" ht="32.25" customHeight="1">
      <c r="A564" s="489"/>
      <c r="B564" s="136" t="s">
        <v>197</v>
      </c>
      <c r="C564" s="454"/>
      <c r="D564" s="135"/>
      <c r="E564" s="135"/>
      <c r="F564" s="135"/>
      <c r="G564" s="135"/>
      <c r="H564" s="135"/>
      <c r="I564" s="135"/>
      <c r="J564" s="327"/>
      <c r="K564" s="327"/>
      <c r="L564" s="135"/>
      <c r="M564" s="51"/>
    </row>
    <row r="565" spans="1:13" s="1" customFormat="1" ht="62.25" customHeight="1">
      <c r="A565" s="489"/>
      <c r="B565" s="92" t="s">
        <v>371</v>
      </c>
      <c r="C565" s="455" t="s">
        <v>337</v>
      </c>
      <c r="D565" s="328" t="s">
        <v>337</v>
      </c>
      <c r="E565" s="135" t="s">
        <v>306</v>
      </c>
      <c r="F565" s="135" t="s">
        <v>306</v>
      </c>
      <c r="G565" s="135" t="s">
        <v>338</v>
      </c>
      <c r="H565" s="135" t="s">
        <v>338</v>
      </c>
      <c r="I565" s="135" t="s">
        <v>339</v>
      </c>
      <c r="J565" s="327">
        <v>1694.6</v>
      </c>
      <c r="K565" s="135" t="s">
        <v>339</v>
      </c>
      <c r="L565" s="135">
        <v>1533</v>
      </c>
      <c r="M565" s="51"/>
    </row>
    <row r="566" spans="1:13" s="1" customFormat="1" ht="22.5" customHeight="1">
      <c r="A566" s="489"/>
      <c r="B566" s="356" t="s">
        <v>195</v>
      </c>
      <c r="C566" s="454"/>
      <c r="D566" s="135"/>
      <c r="E566" s="135"/>
      <c r="F566" s="135"/>
      <c r="G566" s="135"/>
      <c r="H566" s="135"/>
      <c r="I566" s="135"/>
      <c r="J566" s="327"/>
      <c r="K566" s="327"/>
      <c r="L566" s="135"/>
      <c r="M566" s="51"/>
    </row>
    <row r="567" spans="1:13" s="1" customFormat="1" ht="29.25" customHeight="1">
      <c r="A567" s="489"/>
      <c r="B567" s="356" t="s">
        <v>196</v>
      </c>
      <c r="C567" s="455" t="s">
        <v>337</v>
      </c>
      <c r="D567" s="328" t="s">
        <v>337</v>
      </c>
      <c r="E567" s="135" t="s">
        <v>306</v>
      </c>
      <c r="F567" s="135" t="s">
        <v>306</v>
      </c>
      <c r="G567" s="135" t="s">
        <v>338</v>
      </c>
      <c r="H567" s="135" t="s">
        <v>338</v>
      </c>
      <c r="I567" s="135" t="s">
        <v>339</v>
      </c>
      <c r="J567" s="327">
        <v>1694.6</v>
      </c>
      <c r="K567" s="135" t="s">
        <v>339</v>
      </c>
      <c r="L567" s="135">
        <v>1533</v>
      </c>
      <c r="M567" s="51"/>
    </row>
    <row r="568" spans="1:13" s="1" customFormat="1" ht="32.25" customHeight="1">
      <c r="A568" s="489"/>
      <c r="B568" s="357" t="s">
        <v>197</v>
      </c>
      <c r="C568" s="456"/>
      <c r="D568" s="334"/>
      <c r="E568" s="334"/>
      <c r="F568" s="334"/>
      <c r="G568" s="334"/>
      <c r="H568" s="334"/>
      <c r="I568" s="334"/>
      <c r="J568" s="358"/>
      <c r="K568" s="358"/>
      <c r="L568" s="334"/>
      <c r="M568" s="51"/>
    </row>
    <row r="569" spans="1:13" s="1" customFormat="1" ht="79.5" customHeight="1">
      <c r="A569" s="489"/>
      <c r="B569" s="136" t="s">
        <v>182</v>
      </c>
      <c r="C569" s="455" t="s">
        <v>307</v>
      </c>
      <c r="D569" s="328" t="s">
        <v>307</v>
      </c>
      <c r="E569" s="135"/>
      <c r="F569" s="135"/>
      <c r="G569" s="135"/>
      <c r="H569" s="135"/>
      <c r="I569" s="135" t="s">
        <v>307</v>
      </c>
      <c r="J569" s="135">
        <v>60.7</v>
      </c>
      <c r="K569" s="135"/>
      <c r="L569" s="135"/>
      <c r="M569" s="51"/>
    </row>
    <row r="570" spans="1:13" s="1" customFormat="1" ht="32.25" customHeight="1">
      <c r="A570" s="489"/>
      <c r="B570" s="356" t="s">
        <v>195</v>
      </c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51"/>
    </row>
    <row r="571" spans="1:13" s="1" customFormat="1" ht="32.25" customHeight="1">
      <c r="A571" s="489"/>
      <c r="B571" s="356" t="s">
        <v>196</v>
      </c>
      <c r="C571" s="328" t="s">
        <v>307</v>
      </c>
      <c r="D571" s="328" t="s">
        <v>307</v>
      </c>
      <c r="E571" s="135"/>
      <c r="F571" s="135"/>
      <c r="G571" s="135"/>
      <c r="H571" s="135"/>
      <c r="I571" s="135" t="s">
        <v>307</v>
      </c>
      <c r="J571" s="135">
        <v>60.7</v>
      </c>
      <c r="K571" s="135"/>
      <c r="L571" s="135"/>
      <c r="M571" s="51"/>
    </row>
    <row r="572" spans="1:13" s="1" customFormat="1" ht="39" customHeight="1" thickBot="1">
      <c r="A572" s="489"/>
      <c r="B572" s="359" t="s">
        <v>197</v>
      </c>
      <c r="C572" s="330"/>
      <c r="D572" s="330"/>
      <c r="E572" s="330"/>
      <c r="F572" s="330"/>
      <c r="G572" s="330"/>
      <c r="H572" s="330"/>
      <c r="I572" s="330"/>
      <c r="J572" s="135"/>
      <c r="K572" s="135"/>
      <c r="L572" s="135"/>
      <c r="M572" s="51"/>
    </row>
    <row r="573" spans="1:13" s="1" customFormat="1" ht="39" customHeight="1" thickBot="1">
      <c r="A573" s="489"/>
      <c r="B573" s="331" t="s">
        <v>308</v>
      </c>
      <c r="C573" s="451" t="s">
        <v>309</v>
      </c>
      <c r="D573" s="329" t="s">
        <v>309</v>
      </c>
      <c r="E573" s="330" t="s">
        <v>310</v>
      </c>
      <c r="F573" s="330"/>
      <c r="G573" s="330"/>
      <c r="H573" s="330" t="s">
        <v>340</v>
      </c>
      <c r="I573" s="330"/>
      <c r="J573" s="135"/>
      <c r="K573" s="135"/>
      <c r="L573" s="135"/>
      <c r="M573" s="51"/>
    </row>
    <row r="574" spans="1:13" s="1" customFormat="1" ht="32.25" customHeight="1" thickBot="1">
      <c r="A574" s="489"/>
      <c r="B574" s="356" t="s">
        <v>195</v>
      </c>
      <c r="C574" s="452"/>
      <c r="D574" s="330"/>
      <c r="E574" s="330"/>
      <c r="F574" s="330"/>
      <c r="G574" s="330"/>
      <c r="H574" s="330"/>
      <c r="I574" s="330"/>
      <c r="J574" s="135"/>
      <c r="K574" s="135"/>
      <c r="L574" s="135"/>
      <c r="M574" s="51"/>
    </row>
    <row r="575" spans="1:13" s="1" customFormat="1" ht="32.25" customHeight="1" thickBot="1">
      <c r="A575" s="489"/>
      <c r="B575" s="356" t="s">
        <v>196</v>
      </c>
      <c r="C575" s="451" t="s">
        <v>309</v>
      </c>
      <c r="D575" s="329" t="s">
        <v>309</v>
      </c>
      <c r="E575" s="330" t="s">
        <v>310</v>
      </c>
      <c r="F575" s="330"/>
      <c r="G575" s="330"/>
      <c r="H575" s="330" t="s">
        <v>340</v>
      </c>
      <c r="I575" s="330"/>
      <c r="J575" s="135"/>
      <c r="K575" s="135"/>
      <c r="L575" s="135"/>
      <c r="M575" s="51"/>
    </row>
    <row r="576" spans="1:13" s="1" customFormat="1" ht="32.25" customHeight="1" thickBot="1">
      <c r="A576" s="489"/>
      <c r="B576" s="359" t="s">
        <v>197</v>
      </c>
      <c r="C576" s="452"/>
      <c r="D576" s="330"/>
      <c r="E576" s="330"/>
      <c r="F576" s="330"/>
      <c r="G576" s="330"/>
      <c r="H576" s="330"/>
      <c r="I576" s="330"/>
      <c r="J576" s="135"/>
      <c r="K576" s="135"/>
      <c r="L576" s="135"/>
      <c r="M576" s="51"/>
    </row>
    <row r="577" spans="1:13" s="1" customFormat="1" ht="45" customHeight="1" thickBot="1">
      <c r="A577" s="489"/>
      <c r="B577" s="331" t="s">
        <v>311</v>
      </c>
      <c r="C577" s="451">
        <v>5400</v>
      </c>
      <c r="D577" s="329">
        <v>5400</v>
      </c>
      <c r="E577" s="330"/>
      <c r="F577" s="330"/>
      <c r="G577" s="330" t="s">
        <v>312</v>
      </c>
      <c r="H577" s="330" t="s">
        <v>341</v>
      </c>
      <c r="I577" s="330"/>
      <c r="J577" s="135"/>
      <c r="K577" s="135">
        <v>400</v>
      </c>
      <c r="L577" s="135">
        <v>3794.1</v>
      </c>
      <c r="M577" s="51"/>
    </row>
    <row r="578" spans="1:13" s="1" customFormat="1" ht="32.25" customHeight="1" thickBot="1">
      <c r="A578" s="489"/>
      <c r="B578" s="356" t="s">
        <v>195</v>
      </c>
      <c r="C578" s="452"/>
      <c r="D578" s="330"/>
      <c r="E578" s="330"/>
      <c r="F578" s="330"/>
      <c r="G578" s="330"/>
      <c r="H578" s="330"/>
      <c r="I578" s="330"/>
      <c r="J578" s="135"/>
      <c r="K578" s="135"/>
      <c r="L578" s="135"/>
      <c r="M578" s="51"/>
    </row>
    <row r="579" spans="1:13" s="1" customFormat="1" ht="32.25" customHeight="1" thickBot="1">
      <c r="A579" s="489"/>
      <c r="B579" s="356" t="s">
        <v>196</v>
      </c>
      <c r="C579" s="451">
        <v>5400</v>
      </c>
      <c r="D579" s="329">
        <v>5400</v>
      </c>
      <c r="E579" s="330"/>
      <c r="F579" s="330"/>
      <c r="G579" s="330" t="s">
        <v>312</v>
      </c>
      <c r="H579" s="330" t="s">
        <v>341</v>
      </c>
      <c r="I579" s="330"/>
      <c r="J579" s="135"/>
      <c r="K579" s="135">
        <v>400</v>
      </c>
      <c r="L579" s="135">
        <v>3794.1</v>
      </c>
      <c r="M579" s="51"/>
    </row>
    <row r="580" spans="1:13" s="1" customFormat="1" ht="32.25" customHeight="1" thickBot="1">
      <c r="A580" s="489"/>
      <c r="B580" s="359" t="s">
        <v>197</v>
      </c>
      <c r="C580" s="452"/>
      <c r="D580" s="330"/>
      <c r="E580" s="330"/>
      <c r="F580" s="330"/>
      <c r="G580" s="330"/>
      <c r="H580" s="330"/>
      <c r="I580" s="330"/>
      <c r="J580" s="135"/>
      <c r="K580" s="135"/>
      <c r="L580" s="135"/>
      <c r="M580" s="51"/>
    </row>
    <row r="581" spans="1:13" s="1" customFormat="1" ht="123" customHeight="1" thickBot="1">
      <c r="A581" s="489"/>
      <c r="B581" s="331" t="s">
        <v>313</v>
      </c>
      <c r="C581" s="451">
        <v>734.4</v>
      </c>
      <c r="D581" s="329">
        <v>734.4</v>
      </c>
      <c r="E581" s="330" t="s">
        <v>118</v>
      </c>
      <c r="F581" s="330" t="s">
        <v>314</v>
      </c>
      <c r="G581" s="330" t="s">
        <v>315</v>
      </c>
      <c r="H581" s="330" t="s">
        <v>342</v>
      </c>
      <c r="I581" s="330" t="s">
        <v>316</v>
      </c>
      <c r="J581" s="135"/>
      <c r="K581" s="135">
        <v>234.4</v>
      </c>
      <c r="L581" s="135">
        <v>695.9</v>
      </c>
      <c r="M581" s="51"/>
    </row>
    <row r="582" spans="1:13" ht="21.75" customHeight="1" thickBot="1">
      <c r="A582" s="489"/>
      <c r="B582" s="356" t="s">
        <v>195</v>
      </c>
      <c r="C582" s="452"/>
      <c r="D582" s="330"/>
      <c r="E582" s="330"/>
      <c r="F582" s="330"/>
      <c r="G582" s="330"/>
      <c r="H582" s="330"/>
      <c r="I582" s="330"/>
      <c r="J582" s="135"/>
      <c r="K582" s="135"/>
      <c r="L582" s="135"/>
      <c r="M582" s="135"/>
    </row>
    <row r="583" spans="1:13" ht="26.25" customHeight="1" thickBot="1">
      <c r="A583" s="489"/>
      <c r="B583" s="356" t="s">
        <v>196</v>
      </c>
      <c r="C583" s="451">
        <v>734.4</v>
      </c>
      <c r="D583" s="329">
        <v>734.4</v>
      </c>
      <c r="E583" s="330" t="s">
        <v>118</v>
      </c>
      <c r="F583" s="330" t="s">
        <v>314</v>
      </c>
      <c r="G583" s="330" t="s">
        <v>315</v>
      </c>
      <c r="H583" s="330" t="s">
        <v>342</v>
      </c>
      <c r="I583" s="330" t="s">
        <v>316</v>
      </c>
      <c r="J583" s="135"/>
      <c r="K583" s="135">
        <v>234.4</v>
      </c>
      <c r="L583" s="135">
        <v>695.9</v>
      </c>
      <c r="M583" s="135"/>
    </row>
    <row r="584" spans="1:13" ht="36" customHeight="1" thickBot="1">
      <c r="A584" s="489"/>
      <c r="B584" s="359" t="s">
        <v>197</v>
      </c>
      <c r="C584" s="452"/>
      <c r="D584" s="330"/>
      <c r="E584" s="330"/>
      <c r="F584" s="330"/>
      <c r="G584" s="330"/>
      <c r="H584" s="330"/>
      <c r="I584" s="330"/>
      <c r="J584" s="135"/>
      <c r="K584" s="135"/>
      <c r="L584" s="135"/>
      <c r="M584" s="135"/>
    </row>
    <row r="585" spans="1:13" ht="126" customHeight="1" thickBot="1">
      <c r="A585" s="489"/>
      <c r="B585" s="331" t="s">
        <v>317</v>
      </c>
      <c r="C585" s="451">
        <v>43</v>
      </c>
      <c r="D585" s="329">
        <v>43</v>
      </c>
      <c r="E585" s="330" t="s">
        <v>156</v>
      </c>
      <c r="F585" s="330" t="s">
        <v>318</v>
      </c>
      <c r="G585" s="330" t="s">
        <v>202</v>
      </c>
      <c r="H585" s="330" t="s">
        <v>343</v>
      </c>
      <c r="I585" s="330">
        <v>3</v>
      </c>
      <c r="J585" s="135">
        <v>9.1300000000000008</v>
      </c>
      <c r="K585" s="135"/>
      <c r="L585" s="135">
        <v>11.4</v>
      </c>
      <c r="M585" s="135"/>
    </row>
    <row r="586" spans="1:13" ht="42" customHeight="1" thickBot="1">
      <c r="A586" s="489"/>
      <c r="B586" s="332" t="s">
        <v>344</v>
      </c>
      <c r="C586" s="451" t="s">
        <v>345</v>
      </c>
      <c r="D586" s="329" t="s">
        <v>345</v>
      </c>
      <c r="E586" s="330"/>
      <c r="F586" s="330"/>
      <c r="G586" s="329" t="s">
        <v>345</v>
      </c>
      <c r="H586" s="329" t="s">
        <v>345</v>
      </c>
      <c r="I586" s="330"/>
      <c r="J586" s="135"/>
      <c r="K586" s="135"/>
      <c r="L586" s="135"/>
      <c r="M586" s="135"/>
    </row>
    <row r="587" spans="1:13" ht="23.25" customHeight="1" thickBot="1">
      <c r="A587" s="489"/>
      <c r="B587" s="356" t="s">
        <v>195</v>
      </c>
      <c r="C587" s="452"/>
      <c r="D587" s="330"/>
      <c r="E587" s="330"/>
      <c r="F587" s="330"/>
      <c r="G587" s="330"/>
      <c r="H587" s="330"/>
      <c r="I587" s="330"/>
      <c r="J587" s="135"/>
      <c r="K587" s="135"/>
      <c r="L587" s="135"/>
      <c r="M587" s="135"/>
    </row>
    <row r="588" spans="1:13" ht="23.25" customHeight="1" thickBot="1">
      <c r="A588" s="489"/>
      <c r="B588" s="356" t="s">
        <v>196</v>
      </c>
      <c r="C588" s="451" t="s">
        <v>346</v>
      </c>
      <c r="D588" s="329" t="s">
        <v>346</v>
      </c>
      <c r="E588" s="330"/>
      <c r="F588" s="330"/>
      <c r="G588" s="329" t="s">
        <v>345</v>
      </c>
      <c r="H588" s="329" t="s">
        <v>345</v>
      </c>
      <c r="I588" s="330"/>
      <c r="J588" s="135"/>
      <c r="K588" s="135"/>
      <c r="L588" s="135"/>
      <c r="M588" s="135"/>
    </row>
    <row r="589" spans="1:13" ht="42" customHeight="1" thickBot="1">
      <c r="A589" s="489"/>
      <c r="B589" s="359" t="s">
        <v>197</v>
      </c>
      <c r="C589" s="451"/>
      <c r="D589" s="329"/>
      <c r="E589" s="330"/>
      <c r="F589" s="330"/>
      <c r="G589" s="329"/>
      <c r="H589" s="329"/>
      <c r="I589" s="330"/>
      <c r="J589" s="135"/>
      <c r="K589" s="135"/>
      <c r="L589" s="135"/>
      <c r="M589" s="334"/>
    </row>
    <row r="590" spans="1:13" ht="207" customHeight="1" thickBot="1">
      <c r="A590" s="489"/>
      <c r="B590" s="359" t="s">
        <v>378</v>
      </c>
      <c r="C590" s="451">
        <v>300</v>
      </c>
      <c r="D590" s="329">
        <v>300</v>
      </c>
      <c r="E590" s="330"/>
      <c r="F590" s="330"/>
      <c r="G590" s="329"/>
      <c r="H590" s="329"/>
      <c r="I590" s="330"/>
      <c r="J590" s="135"/>
      <c r="K590" s="135">
        <v>300</v>
      </c>
      <c r="L590" s="135"/>
      <c r="M590" s="334"/>
    </row>
    <row r="591" spans="1:13" ht="42" customHeight="1" thickBot="1">
      <c r="A591" s="489"/>
      <c r="B591" s="356" t="s">
        <v>195</v>
      </c>
      <c r="C591" s="451"/>
      <c r="D591" s="329"/>
      <c r="E591" s="330"/>
      <c r="F591" s="330"/>
      <c r="G591" s="329"/>
      <c r="H591" s="329"/>
      <c r="I591" s="330"/>
      <c r="J591" s="135"/>
      <c r="K591" s="135"/>
      <c r="L591" s="135"/>
      <c r="M591" s="334"/>
    </row>
    <row r="592" spans="1:13" ht="42" customHeight="1" thickBot="1">
      <c r="A592" s="489"/>
      <c r="B592" s="356" t="s">
        <v>196</v>
      </c>
      <c r="C592" s="451">
        <v>300</v>
      </c>
      <c r="D592" s="329">
        <v>300</v>
      </c>
      <c r="E592" s="330"/>
      <c r="F592" s="330"/>
      <c r="G592" s="329"/>
      <c r="H592" s="329"/>
      <c r="I592" s="330"/>
      <c r="J592" s="135"/>
      <c r="K592" s="135">
        <v>300</v>
      </c>
      <c r="L592" s="135"/>
      <c r="M592" s="334"/>
    </row>
    <row r="593" spans="1:13" ht="36.75" customHeight="1" thickBot="1">
      <c r="A593" s="497"/>
      <c r="B593" s="359" t="s">
        <v>197</v>
      </c>
      <c r="C593" s="452"/>
      <c r="D593" s="330"/>
      <c r="E593" s="330"/>
      <c r="F593" s="330"/>
      <c r="G593" s="330"/>
      <c r="H593" s="330"/>
      <c r="I593" s="330"/>
      <c r="J593" s="135"/>
      <c r="K593" s="135"/>
      <c r="L593" s="135"/>
      <c r="M593" s="334"/>
    </row>
    <row r="594" spans="1:13" ht="32.25" customHeight="1">
      <c r="A594" s="28" t="s">
        <v>16</v>
      </c>
      <c r="B594" s="173"/>
      <c r="C594" s="335">
        <f t="shared" ref="C594:L594" si="89">SUM(C590+C586+C585+C581+C577+C573+C569+C565+C561)</f>
        <v>33892.5</v>
      </c>
      <c r="D594" s="335">
        <f t="shared" si="89"/>
        <v>33892.5</v>
      </c>
      <c r="E594" s="335">
        <f t="shared" si="89"/>
        <v>3807.5</v>
      </c>
      <c r="F594" s="335">
        <f t="shared" si="89"/>
        <v>1761.3400000000001</v>
      </c>
      <c r="G594" s="335">
        <f t="shared" si="89"/>
        <v>24444.100000000002</v>
      </c>
      <c r="H594" s="335">
        <f t="shared" si="89"/>
        <v>22408.45</v>
      </c>
      <c r="I594" s="335">
        <f t="shared" si="89"/>
        <v>2511.9</v>
      </c>
      <c r="J594" s="335">
        <f t="shared" si="89"/>
        <v>2284.33</v>
      </c>
      <c r="K594" s="335">
        <f t="shared" si="89"/>
        <v>3129</v>
      </c>
      <c r="L594" s="335">
        <f t="shared" si="89"/>
        <v>6810.4</v>
      </c>
      <c r="M594" s="333"/>
    </row>
    <row r="595" spans="1:13" ht="33" customHeight="1">
      <c r="A595" s="482"/>
      <c r="B595" s="155" t="s">
        <v>195</v>
      </c>
      <c r="C595" s="335"/>
      <c r="D595" s="333"/>
      <c r="E595" s="333"/>
      <c r="F595" s="333"/>
      <c r="G595" s="333"/>
      <c r="H595" s="333"/>
      <c r="I595" s="333"/>
      <c r="J595" s="333"/>
      <c r="K595" s="333"/>
      <c r="L595" s="333"/>
      <c r="M595" s="333"/>
    </row>
    <row r="596" spans="1:13" ht="34.5" customHeight="1">
      <c r="A596" s="483"/>
      <c r="B596" s="155" t="s">
        <v>196</v>
      </c>
      <c r="C596" s="335">
        <v>33892.5</v>
      </c>
      <c r="D596" s="335">
        <v>33892.5</v>
      </c>
      <c r="E596" s="335">
        <v>3807.5</v>
      </c>
      <c r="F596" s="335">
        <f>SUM(F588+F585+F583+F579+F575+F571+F567+F563)</f>
        <v>1761.3400000000001</v>
      </c>
      <c r="G596" s="335">
        <f>SUM(G588+G587+G585+G583+G579+G575+G571+G567+G563)</f>
        <v>24444.100000000002</v>
      </c>
      <c r="H596" s="335">
        <f>SUM(H588+H587+H585+H583+H579+H575+H571+H567+H563)</f>
        <v>22408.350000000002</v>
      </c>
      <c r="I596" s="335">
        <f>SUM(I588+I587+I585+I583+I579+I575+I571+I567+I563)</f>
        <v>2511.9</v>
      </c>
      <c r="J596" s="335">
        <f>SUM(J588+J587+J585+J583+J579+J575+J571+J567+J563)</f>
        <v>2284.33</v>
      </c>
      <c r="K596" s="335">
        <v>3129</v>
      </c>
      <c r="L596" s="335">
        <v>6810.4</v>
      </c>
      <c r="M596" s="333"/>
    </row>
    <row r="597" spans="1:13" s="1" customFormat="1" ht="32.25" customHeight="1" thickBot="1">
      <c r="A597" s="485"/>
      <c r="B597" s="309" t="s">
        <v>197</v>
      </c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</row>
    <row r="598" spans="1:13" s="1" customFormat="1" ht="37.5" customHeight="1">
      <c r="A598" s="194" t="s">
        <v>2</v>
      </c>
      <c r="B598" s="197"/>
      <c r="C598" s="336">
        <f t="shared" ref="C598:L598" si="90">SUM(C594+C557+C538)</f>
        <v>76122.5</v>
      </c>
      <c r="D598" s="336">
        <f t="shared" si="90"/>
        <v>76122.5</v>
      </c>
      <c r="E598" s="336">
        <f t="shared" si="90"/>
        <v>14128.399999999998</v>
      </c>
      <c r="F598" s="336">
        <f t="shared" si="90"/>
        <v>10262.840000000002</v>
      </c>
      <c r="G598" s="336">
        <f t="shared" si="90"/>
        <v>34953</v>
      </c>
      <c r="H598" s="336">
        <f t="shared" si="90"/>
        <v>33420.949999999997</v>
      </c>
      <c r="I598" s="336">
        <f t="shared" si="90"/>
        <v>12893.3</v>
      </c>
      <c r="J598" s="336">
        <f t="shared" si="90"/>
        <v>13112.029999999999</v>
      </c>
      <c r="K598" s="336">
        <f t="shared" si="90"/>
        <v>14147.800000000001</v>
      </c>
      <c r="L598" s="336">
        <f t="shared" si="90"/>
        <v>18445.099999999999</v>
      </c>
      <c r="M598" s="336">
        <f>SUM(M597+M560+M538)</f>
        <v>0</v>
      </c>
    </row>
    <row r="599" spans="1:13" s="1" customFormat="1" ht="37.5" customHeight="1">
      <c r="A599" s="168"/>
      <c r="B599" s="197" t="s">
        <v>195</v>
      </c>
      <c r="C599" s="172"/>
      <c r="D599" s="172"/>
      <c r="E599" s="172"/>
      <c r="F599" s="172"/>
      <c r="G599" s="172"/>
      <c r="H599" s="172"/>
      <c r="I599" s="172"/>
      <c r="J599" s="172"/>
      <c r="K599" s="172"/>
      <c r="L599" s="172"/>
      <c r="M599" s="172"/>
    </row>
    <row r="600" spans="1:13" s="1" customFormat="1" ht="37.5" customHeight="1">
      <c r="A600" s="238"/>
      <c r="B600" s="197" t="s">
        <v>196</v>
      </c>
      <c r="C600" s="166">
        <f t="shared" ref="C600:L600" si="91">SUM(C596+C559+C540)</f>
        <v>76110.100000000006</v>
      </c>
      <c r="D600" s="166">
        <f t="shared" si="91"/>
        <v>76110.100000000006</v>
      </c>
      <c r="E600" s="166">
        <f t="shared" si="91"/>
        <v>14128.399999999998</v>
      </c>
      <c r="F600" s="166">
        <f t="shared" si="91"/>
        <v>10262.840000000002</v>
      </c>
      <c r="G600" s="166">
        <f t="shared" si="91"/>
        <v>34953</v>
      </c>
      <c r="H600" s="166">
        <f t="shared" si="91"/>
        <v>33420.850000000006</v>
      </c>
      <c r="I600" s="166">
        <f t="shared" si="91"/>
        <v>12880.900000000001</v>
      </c>
      <c r="J600" s="166">
        <f t="shared" si="91"/>
        <v>13105.529999999999</v>
      </c>
      <c r="K600" s="166">
        <f t="shared" si="91"/>
        <v>14147.800000000001</v>
      </c>
      <c r="L600" s="166">
        <f t="shared" si="91"/>
        <v>18439.2</v>
      </c>
      <c r="M600" s="166"/>
    </row>
    <row r="601" spans="1:13" s="1" customFormat="1" ht="37.5" customHeight="1">
      <c r="A601" s="168"/>
      <c r="B601" s="232" t="s">
        <v>205</v>
      </c>
      <c r="C601" s="172">
        <f t="shared" ref="C601:K601" si="92">SUM(C541)</f>
        <v>12.4</v>
      </c>
      <c r="D601" s="172">
        <f t="shared" si="92"/>
        <v>12.4</v>
      </c>
      <c r="E601" s="172">
        <f t="shared" si="92"/>
        <v>0</v>
      </c>
      <c r="F601" s="172">
        <f t="shared" si="92"/>
        <v>0</v>
      </c>
      <c r="G601" s="172">
        <f t="shared" si="92"/>
        <v>0</v>
      </c>
      <c r="H601" s="172">
        <f t="shared" si="92"/>
        <v>0</v>
      </c>
      <c r="I601" s="172">
        <f t="shared" si="92"/>
        <v>12.4</v>
      </c>
      <c r="J601" s="172">
        <f t="shared" si="92"/>
        <v>6.5</v>
      </c>
      <c r="K601" s="172">
        <f t="shared" si="92"/>
        <v>0</v>
      </c>
      <c r="L601" s="172">
        <v>5.9</v>
      </c>
      <c r="M601" s="172"/>
    </row>
    <row r="602" spans="1:13" ht="18.75">
      <c r="A602" s="533" t="s">
        <v>52</v>
      </c>
      <c r="B602" s="534"/>
      <c r="C602" s="534"/>
      <c r="D602" s="534"/>
      <c r="E602" s="534"/>
      <c r="F602" s="534"/>
      <c r="G602" s="534"/>
      <c r="H602" s="534"/>
      <c r="I602" s="534"/>
      <c r="J602" s="534"/>
      <c r="K602" s="534"/>
      <c r="L602" s="534"/>
      <c r="M602" s="535"/>
    </row>
    <row r="603" spans="1:13" ht="125.25" customHeight="1">
      <c r="A603" s="34"/>
      <c r="B603" s="79" t="s">
        <v>124</v>
      </c>
      <c r="C603" s="86">
        <v>839.6</v>
      </c>
      <c r="D603" s="86">
        <v>839.6</v>
      </c>
      <c r="E603" s="88"/>
      <c r="F603" s="88"/>
      <c r="G603" s="88"/>
      <c r="H603" s="88"/>
      <c r="I603" s="88"/>
      <c r="J603" s="88"/>
      <c r="K603" s="86">
        <v>839.6</v>
      </c>
      <c r="L603" s="86">
        <v>839.6</v>
      </c>
      <c r="M603" s="78"/>
    </row>
    <row r="604" spans="1:13" ht="18.75">
      <c r="A604" s="34"/>
      <c r="B604" s="34" t="s">
        <v>122</v>
      </c>
      <c r="C604" s="87">
        <v>90.7</v>
      </c>
      <c r="D604" s="87">
        <v>90.7</v>
      </c>
      <c r="E604" s="88"/>
      <c r="F604" s="88"/>
      <c r="G604" s="88"/>
      <c r="H604" s="88"/>
      <c r="I604" s="88"/>
      <c r="J604" s="88"/>
      <c r="K604" s="87">
        <v>90.7</v>
      </c>
      <c r="L604" s="87">
        <v>90.7</v>
      </c>
      <c r="M604" s="78"/>
    </row>
    <row r="605" spans="1:13" ht="18.75">
      <c r="A605" s="34"/>
      <c r="B605" s="34" t="s">
        <v>92</v>
      </c>
      <c r="C605" s="87">
        <v>38.9</v>
      </c>
      <c r="D605" s="87">
        <v>38.9</v>
      </c>
      <c r="E605" s="88"/>
      <c r="F605" s="88"/>
      <c r="G605" s="88"/>
      <c r="H605" s="88"/>
      <c r="I605" s="88"/>
      <c r="J605" s="88"/>
      <c r="K605" s="87">
        <v>38.9</v>
      </c>
      <c r="L605" s="88">
        <v>38.9</v>
      </c>
      <c r="M605" s="78"/>
    </row>
    <row r="606" spans="1:13" ht="18.75">
      <c r="A606" s="34"/>
      <c r="B606" s="34" t="s">
        <v>123</v>
      </c>
      <c r="C606" s="87">
        <v>710</v>
      </c>
      <c r="D606" s="87">
        <v>710</v>
      </c>
      <c r="E606" s="88"/>
      <c r="F606" s="88"/>
      <c r="G606" s="88"/>
      <c r="H606" s="88"/>
      <c r="I606" s="88"/>
      <c r="J606" s="88"/>
      <c r="K606" s="87">
        <v>710</v>
      </c>
      <c r="L606" s="87">
        <v>710</v>
      </c>
      <c r="M606" s="78"/>
    </row>
    <row r="607" spans="1:13" ht="102">
      <c r="A607" s="34"/>
      <c r="B607" s="34" t="s">
        <v>125</v>
      </c>
      <c r="C607" s="87">
        <v>99.9</v>
      </c>
      <c r="D607" s="87">
        <v>99.9</v>
      </c>
      <c r="E607" s="88"/>
      <c r="F607" s="88"/>
      <c r="G607" s="88"/>
      <c r="H607" s="88"/>
      <c r="I607" s="88">
        <v>30</v>
      </c>
      <c r="J607" s="88">
        <v>29.97</v>
      </c>
      <c r="K607" s="87">
        <v>69.900000000000006</v>
      </c>
      <c r="L607" s="88">
        <v>69.900000000000006</v>
      </c>
      <c r="M607" s="78"/>
    </row>
    <row r="608" spans="1:13" ht="18.75">
      <c r="A608" s="34"/>
      <c r="B608" s="34" t="s">
        <v>126</v>
      </c>
      <c r="C608" s="87">
        <v>0</v>
      </c>
      <c r="D608" s="87">
        <v>0</v>
      </c>
      <c r="E608" s="88"/>
      <c r="F608" s="88"/>
      <c r="G608" s="88"/>
      <c r="H608" s="88"/>
      <c r="I608" s="88"/>
      <c r="J608" s="88"/>
      <c r="K608" s="87">
        <v>0</v>
      </c>
      <c r="L608" s="88"/>
      <c r="M608" s="78"/>
    </row>
    <row r="609" spans="1:13" ht="18.75">
      <c r="A609" s="34"/>
      <c r="B609" s="34" t="s">
        <v>92</v>
      </c>
      <c r="C609" s="87">
        <v>0</v>
      </c>
      <c r="D609" s="87">
        <v>0</v>
      </c>
      <c r="E609" s="88"/>
      <c r="F609" s="88"/>
      <c r="G609" s="88"/>
      <c r="H609" s="88"/>
      <c r="I609" s="88"/>
      <c r="J609" s="88"/>
      <c r="K609" s="87">
        <v>0</v>
      </c>
      <c r="L609" s="88"/>
      <c r="M609" s="78"/>
    </row>
    <row r="610" spans="1:13" ht="18.75">
      <c r="A610" s="34"/>
      <c r="B610" s="34" t="s">
        <v>123</v>
      </c>
      <c r="C610" s="87">
        <v>99.9</v>
      </c>
      <c r="D610" s="87">
        <v>99.9</v>
      </c>
      <c r="E610" s="88"/>
      <c r="F610" s="88"/>
      <c r="G610" s="88"/>
      <c r="H610" s="88"/>
      <c r="I610" s="88">
        <v>30</v>
      </c>
      <c r="J610" s="88">
        <v>29.97</v>
      </c>
      <c r="K610" s="87">
        <v>69.900000000000006</v>
      </c>
      <c r="L610" s="88">
        <v>69.900000000000006</v>
      </c>
      <c r="M610" s="78"/>
    </row>
    <row r="611" spans="1:13" ht="165">
      <c r="A611" s="34"/>
      <c r="B611" s="79" t="s">
        <v>153</v>
      </c>
      <c r="C611" s="87">
        <v>1000</v>
      </c>
      <c r="D611" s="87">
        <v>1000</v>
      </c>
      <c r="E611" s="88"/>
      <c r="F611" s="88"/>
      <c r="G611" s="88"/>
      <c r="H611" s="88"/>
      <c r="I611" s="88"/>
      <c r="J611" s="88"/>
      <c r="K611" s="87">
        <v>1000</v>
      </c>
      <c r="L611" s="88">
        <v>1000</v>
      </c>
      <c r="M611" s="78"/>
    </row>
    <row r="612" spans="1:13" ht="18.75">
      <c r="A612" s="34"/>
      <c r="B612" s="34" t="s">
        <v>126</v>
      </c>
      <c r="C612" s="87">
        <v>618.79999999999995</v>
      </c>
      <c r="D612" s="87">
        <v>618.79999999999995</v>
      </c>
      <c r="E612" s="88"/>
      <c r="F612" s="88"/>
      <c r="G612" s="88"/>
      <c r="H612" s="88"/>
      <c r="I612" s="88"/>
      <c r="J612" s="88"/>
      <c r="K612" s="87">
        <v>618.79999999999995</v>
      </c>
      <c r="L612" s="87">
        <v>618.79999999999995</v>
      </c>
      <c r="M612" s="78"/>
    </row>
    <row r="613" spans="1:13" ht="18.75">
      <c r="A613" s="34"/>
      <c r="B613" s="34" t="s">
        <v>92</v>
      </c>
      <c r="C613" s="87">
        <v>265.2</v>
      </c>
      <c r="D613" s="87">
        <v>265.2</v>
      </c>
      <c r="E613" s="88"/>
      <c r="F613" s="88"/>
      <c r="G613" s="88"/>
      <c r="H613" s="88"/>
      <c r="I613" s="88"/>
      <c r="J613" s="88"/>
      <c r="K613" s="87">
        <v>265.2</v>
      </c>
      <c r="L613" s="87">
        <v>265.2</v>
      </c>
      <c r="M613" s="78"/>
    </row>
    <row r="614" spans="1:13" ht="26.25" customHeight="1">
      <c r="A614" s="34"/>
      <c r="B614" s="34" t="s">
        <v>123</v>
      </c>
      <c r="C614" s="87">
        <v>116</v>
      </c>
      <c r="D614" s="87">
        <v>116</v>
      </c>
      <c r="E614" s="88"/>
      <c r="F614" s="88"/>
      <c r="G614" s="88"/>
      <c r="H614" s="88"/>
      <c r="I614" s="88"/>
      <c r="J614" s="88"/>
      <c r="K614" s="87">
        <v>116</v>
      </c>
      <c r="L614" s="87">
        <v>116</v>
      </c>
      <c r="M614" s="78"/>
    </row>
    <row r="615" spans="1:13" ht="63.75">
      <c r="A615" s="34"/>
      <c r="B615" s="34" t="s">
        <v>127</v>
      </c>
      <c r="C615" s="87">
        <v>50</v>
      </c>
      <c r="D615" s="87">
        <v>50</v>
      </c>
      <c r="E615" s="88"/>
      <c r="F615" s="88"/>
      <c r="G615" s="88"/>
      <c r="H615" s="88"/>
      <c r="I615" s="88"/>
      <c r="J615" s="88"/>
      <c r="K615" s="87">
        <v>50</v>
      </c>
      <c r="L615" s="88">
        <v>50</v>
      </c>
      <c r="M615" s="78"/>
    </row>
    <row r="616" spans="1:13" ht="18.75">
      <c r="A616" s="34"/>
      <c r="B616" s="34" t="s">
        <v>126</v>
      </c>
      <c r="C616" s="87">
        <v>0</v>
      </c>
      <c r="D616" s="87">
        <v>0</v>
      </c>
      <c r="E616" s="88"/>
      <c r="F616" s="88"/>
      <c r="G616" s="88"/>
      <c r="H616" s="88"/>
      <c r="I616" s="88"/>
      <c r="J616" s="88"/>
      <c r="K616" s="87">
        <v>0</v>
      </c>
      <c r="L616" s="88"/>
      <c r="M616" s="78"/>
    </row>
    <row r="617" spans="1:13" ht="18.75">
      <c r="A617" s="34"/>
      <c r="B617" s="34" t="s">
        <v>92</v>
      </c>
      <c r="C617" s="87">
        <v>0</v>
      </c>
      <c r="D617" s="87">
        <v>0</v>
      </c>
      <c r="E617" s="88"/>
      <c r="F617" s="88"/>
      <c r="G617" s="88"/>
      <c r="H617" s="88"/>
      <c r="I617" s="88"/>
      <c r="J617" s="88"/>
      <c r="K617" s="87">
        <v>0</v>
      </c>
      <c r="L617" s="88"/>
      <c r="M617" s="78"/>
    </row>
    <row r="618" spans="1:13" ht="18.75" thickBot="1">
      <c r="A618" s="32"/>
      <c r="B618" s="34" t="s">
        <v>123</v>
      </c>
      <c r="C618" s="89">
        <v>50</v>
      </c>
      <c r="D618" s="89">
        <v>50</v>
      </c>
      <c r="E618" s="36"/>
      <c r="F618" s="36"/>
      <c r="G618" s="36"/>
      <c r="H618" s="36"/>
      <c r="I618" s="36"/>
      <c r="J618" s="36"/>
      <c r="K618" s="89">
        <v>50</v>
      </c>
      <c r="L618" s="36">
        <v>50</v>
      </c>
      <c r="M618" s="19"/>
    </row>
    <row r="619" spans="1:13" ht="18.75">
      <c r="A619" s="168" t="s">
        <v>2</v>
      </c>
      <c r="B619" s="337"/>
      <c r="C619" s="338">
        <f t="shared" ref="C619:L619" si="93">SUM(C615+C611+C607+C603)</f>
        <v>1989.5</v>
      </c>
      <c r="D619" s="338">
        <f t="shared" si="93"/>
        <v>1989.5</v>
      </c>
      <c r="E619" s="338">
        <f t="shared" si="93"/>
        <v>0</v>
      </c>
      <c r="F619" s="338">
        <f t="shared" si="93"/>
        <v>0</v>
      </c>
      <c r="G619" s="338">
        <f t="shared" si="93"/>
        <v>0</v>
      </c>
      <c r="H619" s="338">
        <f t="shared" si="93"/>
        <v>0</v>
      </c>
      <c r="I619" s="338">
        <f t="shared" si="93"/>
        <v>30</v>
      </c>
      <c r="J619" s="338">
        <f t="shared" si="93"/>
        <v>29.97</v>
      </c>
      <c r="K619" s="338">
        <f t="shared" si="93"/>
        <v>1959.5</v>
      </c>
      <c r="L619" s="338">
        <f t="shared" si="93"/>
        <v>1959.5</v>
      </c>
      <c r="M619" s="172"/>
    </row>
    <row r="620" spans="1:13" ht="15.75">
      <c r="A620" s="339"/>
      <c r="B620" s="197" t="s">
        <v>195</v>
      </c>
      <c r="C620" s="340"/>
      <c r="D620" s="340"/>
      <c r="E620" s="341"/>
      <c r="F620" s="341"/>
      <c r="G620" s="341"/>
      <c r="H620" s="341"/>
      <c r="I620" s="341"/>
      <c r="J620" s="341"/>
      <c r="K620" s="340"/>
      <c r="L620" s="340"/>
      <c r="M620" s="342"/>
    </row>
    <row r="621" spans="1:13" ht="15.75">
      <c r="A621" s="339"/>
      <c r="B621" s="197" t="s">
        <v>196</v>
      </c>
      <c r="C621" s="340">
        <f t="shared" ref="C621:L621" si="94">SUM(C618+C614+C610+C606)</f>
        <v>975.9</v>
      </c>
      <c r="D621" s="340">
        <f t="shared" si="94"/>
        <v>975.9</v>
      </c>
      <c r="E621" s="340">
        <f t="shared" si="94"/>
        <v>0</v>
      </c>
      <c r="F621" s="340">
        <f t="shared" si="94"/>
        <v>0</v>
      </c>
      <c r="G621" s="340">
        <f t="shared" si="94"/>
        <v>0</v>
      </c>
      <c r="H621" s="340">
        <f t="shared" si="94"/>
        <v>0</v>
      </c>
      <c r="I621" s="340">
        <f t="shared" si="94"/>
        <v>30</v>
      </c>
      <c r="J621" s="340">
        <f t="shared" si="94"/>
        <v>29.97</v>
      </c>
      <c r="K621" s="340">
        <f t="shared" si="94"/>
        <v>945.9</v>
      </c>
      <c r="L621" s="340">
        <f t="shared" si="94"/>
        <v>945.9</v>
      </c>
      <c r="M621" s="342"/>
    </row>
    <row r="622" spans="1:13" s="1" customFormat="1" ht="30" customHeight="1" thickBot="1">
      <c r="A622" s="343"/>
      <c r="B622" s="344" t="s">
        <v>197</v>
      </c>
      <c r="C622" s="345">
        <f t="shared" ref="C622:L622" si="95">SUM(C617+C616+C613+C612+C609+C608+C605+C604)</f>
        <v>1013.6</v>
      </c>
      <c r="D622" s="345">
        <f t="shared" si="95"/>
        <v>1013.6</v>
      </c>
      <c r="E622" s="345">
        <f t="shared" si="95"/>
        <v>0</v>
      </c>
      <c r="F622" s="345">
        <f t="shared" si="95"/>
        <v>0</v>
      </c>
      <c r="G622" s="345">
        <f t="shared" si="95"/>
        <v>0</v>
      </c>
      <c r="H622" s="345">
        <f t="shared" si="95"/>
        <v>0</v>
      </c>
      <c r="I622" s="345">
        <f t="shared" si="95"/>
        <v>0</v>
      </c>
      <c r="J622" s="345">
        <f t="shared" si="95"/>
        <v>0</v>
      </c>
      <c r="K622" s="345">
        <f t="shared" si="95"/>
        <v>1013.6</v>
      </c>
      <c r="L622" s="345">
        <f t="shared" si="95"/>
        <v>1013.6</v>
      </c>
      <c r="M622" s="346"/>
    </row>
    <row r="623" spans="1:13" ht="30" customHeight="1">
      <c r="A623" s="103" t="s">
        <v>147</v>
      </c>
      <c r="B623" s="347"/>
      <c r="C623" s="105">
        <f t="shared" ref="C623:L623" si="96">SUM(C619+C598+C525+C481+C430+C273+C249+C212+C137+C89+C62+C24+C16)</f>
        <v>656973</v>
      </c>
      <c r="D623" s="105">
        <f t="shared" si="96"/>
        <v>656973</v>
      </c>
      <c r="E623" s="105">
        <f t="shared" si="96"/>
        <v>92712.299999999988</v>
      </c>
      <c r="F623" s="105">
        <f t="shared" si="96"/>
        <v>75203.485000000001</v>
      </c>
      <c r="G623" s="105">
        <f t="shared" si="96"/>
        <v>188975.30000000002</v>
      </c>
      <c r="H623" s="105">
        <f t="shared" si="96"/>
        <v>140327.84700000001</v>
      </c>
      <c r="I623" s="105">
        <f t="shared" si="96"/>
        <v>166601.36000000004</v>
      </c>
      <c r="J623" s="105">
        <f t="shared" si="96"/>
        <v>135871.32999999999</v>
      </c>
      <c r="K623" s="105">
        <f t="shared" si="96"/>
        <v>208588.74000000002</v>
      </c>
      <c r="L623" s="105">
        <f t="shared" si="96"/>
        <v>222034.761</v>
      </c>
      <c r="M623" s="104"/>
    </row>
    <row r="624" spans="1:13" ht="18.75">
      <c r="A624" s="103"/>
      <c r="B624" s="348" t="s">
        <v>195</v>
      </c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4"/>
    </row>
    <row r="625" spans="1:13" ht="18.75">
      <c r="A625" s="103"/>
      <c r="B625" s="348" t="s">
        <v>196</v>
      </c>
      <c r="C625" s="105">
        <f>SUM(C621+C600+C527+C483+C432+C275+C251+C214+C139+C91+C64+C26+C18)</f>
        <v>594667.19999999995</v>
      </c>
      <c r="D625" s="105">
        <f>SUM(D621+D600+D527+D483+D432+D275+D251+D214+D139+D91+D64+D26+D18)</f>
        <v>594667.19999999995</v>
      </c>
      <c r="E625" s="105">
        <f>SUM(E621+E600+E527+E483+E432+E275+E251+E214+E139+E91+E64+E26+E18)</f>
        <v>79449.599999999991</v>
      </c>
      <c r="F625" s="105">
        <f>SUM(F621+F600+F527+F483+F432+F275+F251+F214+F139+F91+F64+F26+F18)</f>
        <v>61940.784999999996</v>
      </c>
      <c r="G625" s="105">
        <f>SUM(G621+G600+G527+G483+G432+G275+G251+G214+G139+G91+G64+G26+G18)</f>
        <v>171656.7</v>
      </c>
      <c r="H625" s="105">
        <f>SUM(H63+H139+H213+H252+H433+H528+H601+H621)</f>
        <v>22194.399999999998</v>
      </c>
      <c r="I625" s="105">
        <f>SUM(I63+I139+I213+I252+I433+I528+I601+I621)</f>
        <v>18649.900000000001</v>
      </c>
      <c r="J625" s="105">
        <f>SUM(J621+J600+J527+J483+J432+J275+J251+J214+J139+J91+J64+J26+J18)</f>
        <v>131576.82999999999</v>
      </c>
      <c r="K625" s="105">
        <f>SUM(K621+K600+K527+K483+K432+K275+K251+K214+K139+K91+K64+K26+K18)</f>
        <v>181114.63999999998</v>
      </c>
      <c r="L625" s="105">
        <f>SUM(L621+L600+L527+L483+L432+L275+L251+L214+L139+L91+L64+L26+L18)</f>
        <v>199127.08100000001</v>
      </c>
      <c r="M625" s="104"/>
    </row>
    <row r="626" spans="1:13" ht="31.5">
      <c r="A626" s="150"/>
      <c r="B626" s="349" t="s">
        <v>197</v>
      </c>
      <c r="C626" s="152">
        <f t="shared" ref="C626:L626" si="97">SUM(C622+C601+C528+C484+C433+C276+C252+C215+C140+C92+C65+C27+C20)</f>
        <v>50212.800000000003</v>
      </c>
      <c r="D626" s="152">
        <f t="shared" si="97"/>
        <v>50212.800000000003</v>
      </c>
      <c r="E626" s="152">
        <f t="shared" si="97"/>
        <v>13262.7</v>
      </c>
      <c r="F626" s="152">
        <f t="shared" si="97"/>
        <v>13262.7</v>
      </c>
      <c r="G626" s="152">
        <f t="shared" si="97"/>
        <v>11208.6</v>
      </c>
      <c r="H626" s="152">
        <f t="shared" si="97"/>
        <v>8481.7000000000007</v>
      </c>
      <c r="I626" s="152">
        <f t="shared" si="97"/>
        <v>12.4</v>
      </c>
      <c r="J626" s="152">
        <f t="shared" si="97"/>
        <v>1189.5</v>
      </c>
      <c r="K626" s="152">
        <f t="shared" si="97"/>
        <v>23363.1</v>
      </c>
      <c r="L626" s="152">
        <f t="shared" si="97"/>
        <v>4475</v>
      </c>
      <c r="M626" s="151"/>
    </row>
    <row r="627" spans="1:13">
      <c r="A627" s="10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</sheetData>
  <mergeCells count="86">
    <mergeCell ref="M266:M268"/>
    <mergeCell ref="A482:A484"/>
    <mergeCell ref="A270:A272"/>
    <mergeCell ref="A262:A268"/>
    <mergeCell ref="A245:A247"/>
    <mergeCell ref="A384:A407"/>
    <mergeCell ref="A358:A379"/>
    <mergeCell ref="A435:A437"/>
    <mergeCell ref="A449:A476"/>
    <mergeCell ref="C374:C376"/>
    <mergeCell ref="D374:D376"/>
    <mergeCell ref="J374:J376"/>
    <mergeCell ref="K374:K376"/>
    <mergeCell ref="A434:L434"/>
    <mergeCell ref="A412:A419"/>
    <mergeCell ref="E374:E376"/>
    <mergeCell ref="A1:M3"/>
    <mergeCell ref="A4:A6"/>
    <mergeCell ref="B4:B6"/>
    <mergeCell ref="C4:C6"/>
    <mergeCell ref="D4:D6"/>
    <mergeCell ref="E4:L4"/>
    <mergeCell ref="M4:M6"/>
    <mergeCell ref="E5:F5"/>
    <mergeCell ref="G5:H5"/>
    <mergeCell ref="I5:J5"/>
    <mergeCell ref="K5:L5"/>
    <mergeCell ref="A7:L7"/>
    <mergeCell ref="A21:L21"/>
    <mergeCell ref="A28:L28"/>
    <mergeCell ref="A66:L66"/>
    <mergeCell ref="A93:L93"/>
    <mergeCell ref="A46:A52"/>
    <mergeCell ref="A29:A35"/>
    <mergeCell ref="A67:A74"/>
    <mergeCell ref="C79:C84"/>
    <mergeCell ref="D79:D84"/>
    <mergeCell ref="E79:E84"/>
    <mergeCell ref="A8:A15"/>
    <mergeCell ref="A22:A23"/>
    <mergeCell ref="F79:F84"/>
    <mergeCell ref="G79:G84"/>
    <mergeCell ref="H79:H84"/>
    <mergeCell ref="A602:M602"/>
    <mergeCell ref="A530:A537"/>
    <mergeCell ref="A558:A560"/>
    <mergeCell ref="A595:A597"/>
    <mergeCell ref="A561:A593"/>
    <mergeCell ref="A542:A556"/>
    <mergeCell ref="A529:M529"/>
    <mergeCell ref="A509:A520"/>
    <mergeCell ref="A486:A504"/>
    <mergeCell ref="A442:A444"/>
    <mergeCell ref="A485:L485"/>
    <mergeCell ref="G374:G376"/>
    <mergeCell ref="M79:M84"/>
    <mergeCell ref="A141:L141"/>
    <mergeCell ref="A104:A106"/>
    <mergeCell ref="A79:A84"/>
    <mergeCell ref="A94:A97"/>
    <mergeCell ref="A86:A88"/>
    <mergeCell ref="K79:K84"/>
    <mergeCell ref="L79:L84"/>
    <mergeCell ref="A107:A131"/>
    <mergeCell ref="H374:H376"/>
    <mergeCell ref="I374:I376"/>
    <mergeCell ref="A158:A160"/>
    <mergeCell ref="A207:A209"/>
    <mergeCell ref="A213:A215"/>
    <mergeCell ref="A161:A205"/>
    <mergeCell ref="M374:M376"/>
    <mergeCell ref="A25:A27"/>
    <mergeCell ref="A409:A411"/>
    <mergeCell ref="A478:A480"/>
    <mergeCell ref="I79:I84"/>
    <mergeCell ref="J79:J84"/>
    <mergeCell ref="A222:A237"/>
    <mergeCell ref="A142:A151"/>
    <mergeCell ref="A216:L216"/>
    <mergeCell ref="A253:L253"/>
    <mergeCell ref="A277:L277"/>
    <mergeCell ref="L374:L376"/>
    <mergeCell ref="A278:A353"/>
    <mergeCell ref="A254:A257"/>
    <mergeCell ref="A242:A243"/>
    <mergeCell ref="F374:F376"/>
  </mergeCells>
  <pageMargins left="0.23622047244094491" right="0.19685039370078741" top="0.39370078740157483" bottom="0.19685039370078741" header="0.23622047244094491" footer="0.19685039370078741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мониторинг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2017-02-09T07:48:26Z</dcterms:modified>
</cp:coreProperties>
</file>