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120" windowHeight="7995" activeTab="1"/>
  </bookViews>
  <sheets>
    <sheet name="форма" sheetId="6" r:id="rId1"/>
    <sheet name="мониторинг (3)" sheetId="8" r:id="rId2"/>
  </sheets>
  <calcPr calcId="124519"/>
</workbook>
</file>

<file path=xl/calcChain.xml><?xml version="1.0" encoding="utf-8"?>
<calcChain xmlns="http://schemas.openxmlformats.org/spreadsheetml/2006/main">
  <c r="K136" i="8"/>
  <c r="K141" s="1"/>
  <c r="G138"/>
  <c r="G618" s="1"/>
  <c r="F138"/>
  <c r="F618" s="1"/>
  <c r="E138"/>
  <c r="H39"/>
  <c r="H47"/>
  <c r="H48"/>
  <c r="H70" s="1"/>
  <c r="K70"/>
  <c r="J70"/>
  <c r="I70"/>
  <c r="G70"/>
  <c r="F70"/>
  <c r="E70"/>
  <c r="D70"/>
  <c r="K69"/>
  <c r="I69"/>
  <c r="G69"/>
  <c r="F69"/>
  <c r="E69"/>
  <c r="D69"/>
  <c r="I253"/>
  <c r="D253"/>
  <c r="C253"/>
  <c r="C140"/>
  <c r="C70"/>
  <c r="C69"/>
  <c r="C620"/>
  <c r="L621"/>
  <c r="K620"/>
  <c r="J620"/>
  <c r="I620"/>
  <c r="G620"/>
  <c r="F620"/>
  <c r="E620"/>
  <c r="D620"/>
  <c r="E618"/>
  <c r="K616"/>
  <c r="K614"/>
  <c r="I616"/>
  <c r="I614"/>
  <c r="D616"/>
  <c r="D614"/>
  <c r="C616"/>
  <c r="C614"/>
  <c r="H69" l="1"/>
  <c r="H620" s="1"/>
  <c r="L584"/>
  <c r="K584"/>
  <c r="J584"/>
  <c r="I584"/>
  <c r="H584"/>
  <c r="G584"/>
  <c r="F584"/>
  <c r="E584"/>
  <c r="D584"/>
  <c r="C584"/>
  <c r="L582"/>
  <c r="K582"/>
  <c r="J582"/>
  <c r="I582"/>
  <c r="H582"/>
  <c r="G582"/>
  <c r="F582"/>
  <c r="E582"/>
  <c r="D582"/>
  <c r="C582"/>
  <c r="L533"/>
  <c r="K533"/>
  <c r="J533"/>
  <c r="I533"/>
  <c r="H533"/>
  <c r="G533"/>
  <c r="F533"/>
  <c r="E533"/>
  <c r="D533"/>
  <c r="C533"/>
  <c r="L531"/>
  <c r="K531"/>
  <c r="J531"/>
  <c r="I531"/>
  <c r="H531"/>
  <c r="G531"/>
  <c r="F531"/>
  <c r="E531"/>
  <c r="D531"/>
  <c r="C531"/>
  <c r="D62"/>
  <c r="L61"/>
  <c r="K61"/>
  <c r="J61"/>
  <c r="I61"/>
  <c r="H61"/>
  <c r="G61"/>
  <c r="F61"/>
  <c r="E61"/>
  <c r="D61"/>
  <c r="E60"/>
  <c r="D58"/>
  <c r="D57"/>
  <c r="D56"/>
  <c r="L55"/>
  <c r="L59" s="1"/>
  <c r="K55"/>
  <c r="J55"/>
  <c r="J59" s="1"/>
  <c r="I55"/>
  <c r="H55"/>
  <c r="G55"/>
  <c r="F55"/>
  <c r="E55"/>
  <c r="E59" s="1"/>
  <c r="D55"/>
  <c r="C55"/>
  <c r="D54"/>
  <c r="H53"/>
  <c r="D53"/>
  <c r="D52"/>
  <c r="C52"/>
  <c r="C61" s="1"/>
  <c r="D51"/>
  <c r="H50"/>
  <c r="G50"/>
  <c r="D50"/>
  <c r="C50"/>
  <c r="K49"/>
  <c r="K60" s="1"/>
  <c r="I49"/>
  <c r="I60" s="1"/>
  <c r="H49"/>
  <c r="H59" s="1"/>
  <c r="G49"/>
  <c r="G60" s="1"/>
  <c r="F49"/>
  <c r="F59" s="1"/>
  <c r="D49"/>
  <c r="C49"/>
  <c r="C59" s="1"/>
  <c r="K48"/>
  <c r="J48"/>
  <c r="I48"/>
  <c r="G48"/>
  <c r="F48"/>
  <c r="E48"/>
  <c r="C48"/>
  <c r="L47"/>
  <c r="J47"/>
  <c r="F47"/>
  <c r="C47"/>
  <c r="L45"/>
  <c r="J45"/>
  <c r="H45"/>
  <c r="F45"/>
  <c r="C45"/>
  <c r="D44"/>
  <c r="D43"/>
  <c r="D48" s="1"/>
  <c r="K42"/>
  <c r="K47" s="1"/>
  <c r="I42"/>
  <c r="I47" s="1"/>
  <c r="G42"/>
  <c r="G47" s="1"/>
  <c r="E42"/>
  <c r="E47" s="1"/>
  <c r="D41"/>
  <c r="K36"/>
  <c r="H36"/>
  <c r="D36"/>
  <c r="C36"/>
  <c r="D35"/>
  <c r="D34"/>
  <c r="I33"/>
  <c r="D33" s="1"/>
  <c r="D32"/>
  <c r="H30"/>
  <c r="D30"/>
  <c r="C30"/>
  <c r="D42" l="1"/>
  <c r="D47" s="1"/>
  <c r="E45"/>
  <c r="G45"/>
  <c r="I45"/>
  <c r="K45"/>
  <c r="G59"/>
  <c r="I59"/>
  <c r="K59"/>
  <c r="C60"/>
  <c r="F60"/>
  <c r="H60"/>
  <c r="J60"/>
  <c r="L60"/>
  <c r="D45"/>
  <c r="D60"/>
  <c r="D59" l="1"/>
  <c r="L610" l="1"/>
  <c r="K610"/>
  <c r="J610"/>
  <c r="I610"/>
  <c r="H610"/>
  <c r="G610"/>
  <c r="F610"/>
  <c r="E610"/>
  <c r="D610"/>
  <c r="C610"/>
  <c r="K19"/>
  <c r="J19"/>
  <c r="I19"/>
  <c r="H19"/>
  <c r="G19"/>
  <c r="F19"/>
  <c r="E19"/>
  <c r="D19"/>
  <c r="C19"/>
  <c r="F17"/>
  <c r="E17"/>
  <c r="L609"/>
  <c r="K609"/>
  <c r="J609"/>
  <c r="I609"/>
  <c r="H609"/>
  <c r="G609"/>
  <c r="F609"/>
  <c r="E609"/>
  <c r="D609"/>
  <c r="C609"/>
  <c r="L607"/>
  <c r="K607"/>
  <c r="J607"/>
  <c r="I607"/>
  <c r="H607"/>
  <c r="G607"/>
  <c r="F607"/>
  <c r="E607"/>
  <c r="D607"/>
  <c r="C607"/>
  <c r="M586"/>
  <c r="L556"/>
  <c r="K556"/>
  <c r="J556"/>
  <c r="I556"/>
  <c r="H556"/>
  <c r="G556"/>
  <c r="F556"/>
  <c r="E556"/>
  <c r="D556"/>
  <c r="C556"/>
  <c r="L554"/>
  <c r="J554"/>
  <c r="K551"/>
  <c r="I551"/>
  <c r="G551"/>
  <c r="D551"/>
  <c r="C551"/>
  <c r="H547"/>
  <c r="G547"/>
  <c r="F547"/>
  <c r="D547"/>
  <c r="C547"/>
  <c r="K543"/>
  <c r="I543"/>
  <c r="D543"/>
  <c r="C543"/>
  <c r="K539"/>
  <c r="I539"/>
  <c r="I554" s="1"/>
  <c r="H539"/>
  <c r="G539"/>
  <c r="G554" s="1"/>
  <c r="F539"/>
  <c r="F554" s="1"/>
  <c r="E539"/>
  <c r="E554" s="1"/>
  <c r="D539"/>
  <c r="C539"/>
  <c r="K535"/>
  <c r="K554" s="1"/>
  <c r="D535"/>
  <c r="D554" s="1"/>
  <c r="C535"/>
  <c r="L534"/>
  <c r="K534"/>
  <c r="K589" s="1"/>
  <c r="J534"/>
  <c r="J589" s="1"/>
  <c r="I534"/>
  <c r="I589" s="1"/>
  <c r="H534"/>
  <c r="H589" s="1"/>
  <c r="G534"/>
  <c r="G589" s="1"/>
  <c r="F534"/>
  <c r="F589" s="1"/>
  <c r="E534"/>
  <c r="E589" s="1"/>
  <c r="D534"/>
  <c r="D589" s="1"/>
  <c r="C534"/>
  <c r="C589" s="1"/>
  <c r="L513"/>
  <c r="K513"/>
  <c r="J513"/>
  <c r="I513"/>
  <c r="H513"/>
  <c r="G513"/>
  <c r="F513"/>
  <c r="E513"/>
  <c r="D513"/>
  <c r="C513"/>
  <c r="L511"/>
  <c r="K511"/>
  <c r="J511"/>
  <c r="I511"/>
  <c r="H511"/>
  <c r="G511"/>
  <c r="F511"/>
  <c r="E511"/>
  <c r="D511"/>
  <c r="C511"/>
  <c r="L499"/>
  <c r="K499"/>
  <c r="K518" s="1"/>
  <c r="J499"/>
  <c r="J518" s="1"/>
  <c r="I499"/>
  <c r="I518" s="1"/>
  <c r="H499"/>
  <c r="H518" s="1"/>
  <c r="G499"/>
  <c r="G518" s="1"/>
  <c r="F499"/>
  <c r="F518" s="1"/>
  <c r="E499"/>
  <c r="E518" s="1"/>
  <c r="D499"/>
  <c r="D518" s="1"/>
  <c r="C499"/>
  <c r="C518" s="1"/>
  <c r="L498"/>
  <c r="K498"/>
  <c r="J498"/>
  <c r="I498"/>
  <c r="H498"/>
  <c r="G498"/>
  <c r="F498"/>
  <c r="E498"/>
  <c r="D498"/>
  <c r="C498"/>
  <c r="L496"/>
  <c r="J496"/>
  <c r="H496"/>
  <c r="G496"/>
  <c r="F496"/>
  <c r="E496"/>
  <c r="D491"/>
  <c r="C491"/>
  <c r="D488"/>
  <c r="C488"/>
  <c r="K485"/>
  <c r="K496" s="1"/>
  <c r="I485"/>
  <c r="I496" s="1"/>
  <c r="D485"/>
  <c r="D496" s="1"/>
  <c r="C485"/>
  <c r="C496" s="1"/>
  <c r="L476"/>
  <c r="K476"/>
  <c r="J476"/>
  <c r="I476"/>
  <c r="H476"/>
  <c r="G476"/>
  <c r="F476"/>
  <c r="E476"/>
  <c r="D476"/>
  <c r="C476"/>
  <c r="L474"/>
  <c r="K474"/>
  <c r="J474"/>
  <c r="I474"/>
  <c r="H474"/>
  <c r="G474"/>
  <c r="F474"/>
  <c r="E474"/>
  <c r="D474"/>
  <c r="C474"/>
  <c r="L444"/>
  <c r="K444"/>
  <c r="J444"/>
  <c r="I444"/>
  <c r="H444"/>
  <c r="G444"/>
  <c r="F444"/>
  <c r="E444"/>
  <c r="D444"/>
  <c r="C444"/>
  <c r="L442"/>
  <c r="K442"/>
  <c r="J442"/>
  <c r="I442"/>
  <c r="H442"/>
  <c r="G442"/>
  <c r="F442"/>
  <c r="E442"/>
  <c r="D442"/>
  <c r="C442"/>
  <c r="L437"/>
  <c r="K437"/>
  <c r="J437"/>
  <c r="I437"/>
  <c r="H437"/>
  <c r="G437"/>
  <c r="F437"/>
  <c r="E437"/>
  <c r="D437"/>
  <c r="C437"/>
  <c r="L435"/>
  <c r="K435"/>
  <c r="J435"/>
  <c r="I435"/>
  <c r="H435"/>
  <c r="G435"/>
  <c r="F435"/>
  <c r="E435"/>
  <c r="D435"/>
  <c r="C435"/>
  <c r="K424"/>
  <c r="J424"/>
  <c r="I424"/>
  <c r="H424"/>
  <c r="G424"/>
  <c r="F424"/>
  <c r="E424"/>
  <c r="D424"/>
  <c r="C424"/>
  <c r="L422"/>
  <c r="K422"/>
  <c r="J422"/>
  <c r="I422"/>
  <c r="H422"/>
  <c r="G422"/>
  <c r="F422"/>
  <c r="E422"/>
  <c r="D422"/>
  <c r="C422"/>
  <c r="L419"/>
  <c r="L417"/>
  <c r="K417"/>
  <c r="J417"/>
  <c r="I417"/>
  <c r="H417"/>
  <c r="G417"/>
  <c r="F417"/>
  <c r="E417"/>
  <c r="D417"/>
  <c r="C417"/>
  <c r="L407"/>
  <c r="K407"/>
  <c r="J407"/>
  <c r="I407"/>
  <c r="H407"/>
  <c r="G407"/>
  <c r="F407"/>
  <c r="E407"/>
  <c r="D407"/>
  <c r="C407"/>
  <c r="L405"/>
  <c r="K405"/>
  <c r="J405"/>
  <c r="I405"/>
  <c r="H405"/>
  <c r="G405"/>
  <c r="F405"/>
  <c r="E405"/>
  <c r="D405"/>
  <c r="C405"/>
  <c r="L371"/>
  <c r="J371"/>
  <c r="L369"/>
  <c r="K369"/>
  <c r="J369"/>
  <c r="I369"/>
  <c r="G369"/>
  <c r="F369"/>
  <c r="E369"/>
  <c r="D369"/>
  <c r="C369"/>
  <c r="K367"/>
  <c r="I367"/>
  <c r="H367"/>
  <c r="G367"/>
  <c r="F367"/>
  <c r="F371" s="1"/>
  <c r="E367"/>
  <c r="D367"/>
  <c r="D371" s="1"/>
  <c r="C367"/>
  <c r="K363"/>
  <c r="I363"/>
  <c r="G363"/>
  <c r="E363"/>
  <c r="I357"/>
  <c r="H357"/>
  <c r="H359" s="1"/>
  <c r="G357"/>
  <c r="D357"/>
  <c r="C357"/>
  <c r="I353"/>
  <c r="H353"/>
  <c r="G353"/>
  <c r="I349"/>
  <c r="H349"/>
  <c r="G349"/>
  <c r="H345"/>
  <c r="L339"/>
  <c r="L341" s="1"/>
  <c r="K339"/>
  <c r="K341" s="1"/>
  <c r="J339"/>
  <c r="J341" s="1"/>
  <c r="I339"/>
  <c r="I341" s="1"/>
  <c r="H339"/>
  <c r="H341" s="1"/>
  <c r="G339"/>
  <c r="G341" s="1"/>
  <c r="F339"/>
  <c r="F341" s="1"/>
  <c r="E339"/>
  <c r="E341" s="1"/>
  <c r="C339"/>
  <c r="C341" s="1"/>
  <c r="K337"/>
  <c r="I337"/>
  <c r="H337"/>
  <c r="G337"/>
  <c r="F337"/>
  <c r="E337"/>
  <c r="D337"/>
  <c r="C337"/>
  <c r="K333"/>
  <c r="I333"/>
  <c r="H333"/>
  <c r="G333"/>
  <c r="F333"/>
  <c r="E333"/>
  <c r="C333"/>
  <c r="D331"/>
  <c r="D339" s="1"/>
  <c r="D341" s="1"/>
  <c r="K325"/>
  <c r="I325"/>
  <c r="G325"/>
  <c r="E325"/>
  <c r="D325"/>
  <c r="C325"/>
  <c r="K321"/>
  <c r="I321"/>
  <c r="H321"/>
  <c r="G321"/>
  <c r="E321"/>
  <c r="D321"/>
  <c r="C321"/>
  <c r="H317"/>
  <c r="G317"/>
  <c r="F317"/>
  <c r="E317"/>
  <c r="K313"/>
  <c r="I313"/>
  <c r="H313"/>
  <c r="G313"/>
  <c r="F313"/>
  <c r="E313"/>
  <c r="K309"/>
  <c r="I309"/>
  <c r="H309"/>
  <c r="G309"/>
  <c r="F309"/>
  <c r="E309"/>
  <c r="H305"/>
  <c r="F305"/>
  <c r="H301"/>
  <c r="H297"/>
  <c r="H293"/>
  <c r="I289"/>
  <c r="H289"/>
  <c r="F289"/>
  <c r="E289"/>
  <c r="D289"/>
  <c r="C289"/>
  <c r="K285"/>
  <c r="I285"/>
  <c r="H285"/>
  <c r="G285"/>
  <c r="F285"/>
  <c r="E285"/>
  <c r="D285"/>
  <c r="C285"/>
  <c r="K281"/>
  <c r="I281"/>
  <c r="H281"/>
  <c r="G281"/>
  <c r="D281"/>
  <c r="C281"/>
  <c r="L277"/>
  <c r="K277"/>
  <c r="J277"/>
  <c r="I277"/>
  <c r="H277"/>
  <c r="G277"/>
  <c r="F277"/>
  <c r="E277"/>
  <c r="D277"/>
  <c r="C277"/>
  <c r="L272"/>
  <c r="K272"/>
  <c r="J272"/>
  <c r="I272"/>
  <c r="H272"/>
  <c r="G272"/>
  <c r="F272"/>
  <c r="E272"/>
  <c r="D272"/>
  <c r="C272"/>
  <c r="L270"/>
  <c r="K270"/>
  <c r="J270"/>
  <c r="I270"/>
  <c r="H270"/>
  <c r="G270"/>
  <c r="F270"/>
  <c r="E270"/>
  <c r="D270"/>
  <c r="C270"/>
  <c r="L262"/>
  <c r="K262"/>
  <c r="J262"/>
  <c r="I262"/>
  <c r="H262"/>
  <c r="G262"/>
  <c r="F262"/>
  <c r="E262"/>
  <c r="D262"/>
  <c r="C262"/>
  <c r="L260"/>
  <c r="K260"/>
  <c r="J260"/>
  <c r="I260"/>
  <c r="H260"/>
  <c r="G260"/>
  <c r="F260"/>
  <c r="E260"/>
  <c r="D260"/>
  <c r="C260"/>
  <c r="L247"/>
  <c r="K247"/>
  <c r="J247"/>
  <c r="I247"/>
  <c r="H247"/>
  <c r="G247"/>
  <c r="F247"/>
  <c r="E247"/>
  <c r="D247"/>
  <c r="C247"/>
  <c r="L245"/>
  <c r="K245"/>
  <c r="J245"/>
  <c r="I245"/>
  <c r="H245"/>
  <c r="G245"/>
  <c r="F245"/>
  <c r="E245"/>
  <c r="D245"/>
  <c r="C245"/>
  <c r="L242"/>
  <c r="L254" s="1"/>
  <c r="K242"/>
  <c r="K254" s="1"/>
  <c r="J242"/>
  <c r="J254" s="1"/>
  <c r="I242"/>
  <c r="I254" s="1"/>
  <c r="H242"/>
  <c r="H254" s="1"/>
  <c r="G242"/>
  <c r="G254" s="1"/>
  <c r="F242"/>
  <c r="F254" s="1"/>
  <c r="E242"/>
  <c r="E254" s="1"/>
  <c r="D242"/>
  <c r="D254" s="1"/>
  <c r="C242"/>
  <c r="C254" s="1"/>
  <c r="L241"/>
  <c r="K241"/>
  <c r="J241"/>
  <c r="I241"/>
  <c r="H241"/>
  <c r="G241"/>
  <c r="F241"/>
  <c r="E241"/>
  <c r="D241"/>
  <c r="C241"/>
  <c r="L239"/>
  <c r="K239"/>
  <c r="J239"/>
  <c r="I239"/>
  <c r="H239"/>
  <c r="G239"/>
  <c r="F239"/>
  <c r="E239"/>
  <c r="D228"/>
  <c r="D239" s="1"/>
  <c r="C228"/>
  <c r="C239" s="1"/>
  <c r="L214"/>
  <c r="K214"/>
  <c r="J214"/>
  <c r="I214"/>
  <c r="H214"/>
  <c r="G214"/>
  <c r="F214"/>
  <c r="E214"/>
  <c r="D214"/>
  <c r="C214"/>
  <c r="L212"/>
  <c r="K212"/>
  <c r="J212"/>
  <c r="I212"/>
  <c r="H212"/>
  <c r="G212"/>
  <c r="F212"/>
  <c r="E212"/>
  <c r="D212"/>
  <c r="C212"/>
  <c r="L209"/>
  <c r="K209"/>
  <c r="J209"/>
  <c r="I209"/>
  <c r="H209"/>
  <c r="G209"/>
  <c r="F209"/>
  <c r="E209"/>
  <c r="D209"/>
  <c r="C209"/>
  <c r="L202"/>
  <c r="K202"/>
  <c r="J202"/>
  <c r="I202"/>
  <c r="H202"/>
  <c r="G202"/>
  <c r="F202"/>
  <c r="E202"/>
  <c r="D202"/>
  <c r="C202"/>
  <c r="L200"/>
  <c r="K200"/>
  <c r="J200"/>
  <c r="I200"/>
  <c r="H200"/>
  <c r="G200"/>
  <c r="F200"/>
  <c r="E200"/>
  <c r="D200"/>
  <c r="C200"/>
  <c r="L160"/>
  <c r="K160"/>
  <c r="J160"/>
  <c r="I160"/>
  <c r="H160"/>
  <c r="G160"/>
  <c r="F160"/>
  <c r="E160"/>
  <c r="D160"/>
  <c r="C160"/>
  <c r="L158"/>
  <c r="K158"/>
  <c r="J158"/>
  <c r="I158"/>
  <c r="H158"/>
  <c r="G158"/>
  <c r="F158"/>
  <c r="E158"/>
  <c r="D158"/>
  <c r="C158"/>
  <c r="L153"/>
  <c r="K153"/>
  <c r="J153"/>
  <c r="I153"/>
  <c r="H153"/>
  <c r="G153"/>
  <c r="F153"/>
  <c r="E153"/>
  <c r="D153"/>
  <c r="C153"/>
  <c r="L151"/>
  <c r="K151"/>
  <c r="J151"/>
  <c r="I151"/>
  <c r="H151"/>
  <c r="G151"/>
  <c r="F151"/>
  <c r="E151"/>
  <c r="D151"/>
  <c r="C151"/>
  <c r="L136"/>
  <c r="K621"/>
  <c r="J136"/>
  <c r="J141" s="1"/>
  <c r="J621" s="1"/>
  <c r="I136"/>
  <c r="I141" s="1"/>
  <c r="I621" s="1"/>
  <c r="H136"/>
  <c r="H141" s="1"/>
  <c r="H621" s="1"/>
  <c r="G136"/>
  <c r="G141" s="1"/>
  <c r="G621" s="1"/>
  <c r="F136"/>
  <c r="F141" s="1"/>
  <c r="F621" s="1"/>
  <c r="E136"/>
  <c r="E141" s="1"/>
  <c r="E621" s="1"/>
  <c r="D136"/>
  <c r="D141" s="1"/>
  <c r="D621" s="1"/>
  <c r="C136"/>
  <c r="C141" s="1"/>
  <c r="C621" s="1"/>
  <c r="L135"/>
  <c r="K135"/>
  <c r="J135"/>
  <c r="I135"/>
  <c r="H135"/>
  <c r="G135"/>
  <c r="F135"/>
  <c r="E135"/>
  <c r="D135"/>
  <c r="C135"/>
  <c r="L133"/>
  <c r="K133"/>
  <c r="J133"/>
  <c r="I133"/>
  <c r="H133"/>
  <c r="G133"/>
  <c r="F133"/>
  <c r="E133"/>
  <c r="D133"/>
  <c r="C133"/>
  <c r="H111"/>
  <c r="G111"/>
  <c r="F111"/>
  <c r="E111"/>
  <c r="L110"/>
  <c r="K110"/>
  <c r="J110"/>
  <c r="I110"/>
  <c r="H110"/>
  <c r="G110"/>
  <c r="F110"/>
  <c r="E110"/>
  <c r="D110"/>
  <c r="C110"/>
  <c r="L108"/>
  <c r="K108"/>
  <c r="J108"/>
  <c r="I108"/>
  <c r="H108"/>
  <c r="G108"/>
  <c r="F108"/>
  <c r="E108"/>
  <c r="D108"/>
  <c r="C108"/>
  <c r="L106"/>
  <c r="L141" s="1"/>
  <c r="K106"/>
  <c r="I106"/>
  <c r="D106"/>
  <c r="C106"/>
  <c r="L105"/>
  <c r="K105"/>
  <c r="J105"/>
  <c r="I105"/>
  <c r="H105"/>
  <c r="G105"/>
  <c r="F105"/>
  <c r="E105"/>
  <c r="D105"/>
  <c r="C105"/>
  <c r="L103"/>
  <c r="K103"/>
  <c r="J103"/>
  <c r="I103"/>
  <c r="H103"/>
  <c r="G103"/>
  <c r="F103"/>
  <c r="E103"/>
  <c r="D103"/>
  <c r="C103"/>
  <c r="L97"/>
  <c r="K97"/>
  <c r="J97"/>
  <c r="I97"/>
  <c r="H97"/>
  <c r="G97"/>
  <c r="F97"/>
  <c r="E97"/>
  <c r="D97"/>
  <c r="C97"/>
  <c r="L92"/>
  <c r="K92"/>
  <c r="J92"/>
  <c r="I92"/>
  <c r="H92"/>
  <c r="G92"/>
  <c r="F92"/>
  <c r="E92"/>
  <c r="D92"/>
  <c r="C92"/>
  <c r="L90"/>
  <c r="K90"/>
  <c r="J90"/>
  <c r="I90"/>
  <c r="H90"/>
  <c r="G90"/>
  <c r="F90"/>
  <c r="E90"/>
  <c r="D90"/>
  <c r="C90"/>
  <c r="L82"/>
  <c r="K82"/>
  <c r="J82"/>
  <c r="I82"/>
  <c r="H82"/>
  <c r="G82"/>
  <c r="F82"/>
  <c r="E82"/>
  <c r="D82"/>
  <c r="C82"/>
  <c r="L80"/>
  <c r="K80"/>
  <c r="J80"/>
  <c r="I80"/>
  <c r="H80"/>
  <c r="G80"/>
  <c r="F80"/>
  <c r="E80"/>
  <c r="D80"/>
  <c r="C80"/>
  <c r="L66"/>
  <c r="L63"/>
  <c r="L65" s="1"/>
  <c r="K63"/>
  <c r="J63"/>
  <c r="J65" s="1"/>
  <c r="I63"/>
  <c r="H63"/>
  <c r="H65" s="1"/>
  <c r="G63"/>
  <c r="F63"/>
  <c r="F65" s="1"/>
  <c r="E63"/>
  <c r="C63"/>
  <c r="D63"/>
  <c r="L48"/>
  <c r="L39"/>
  <c r="K39"/>
  <c r="J39"/>
  <c r="G39"/>
  <c r="F39"/>
  <c r="E39"/>
  <c r="L37"/>
  <c r="K37"/>
  <c r="J37"/>
  <c r="H37"/>
  <c r="G37"/>
  <c r="F37"/>
  <c r="E37"/>
  <c r="D39"/>
  <c r="I39"/>
  <c r="C39"/>
  <c r="M27"/>
  <c r="H27"/>
  <c r="G27"/>
  <c r="M25"/>
  <c r="L25"/>
  <c r="L27" s="1"/>
  <c r="K25"/>
  <c r="K27" s="1"/>
  <c r="J25"/>
  <c r="J27" s="1"/>
  <c r="I25"/>
  <c r="I27" s="1"/>
  <c r="F25"/>
  <c r="F27" s="1"/>
  <c r="E25"/>
  <c r="E27" s="1"/>
  <c r="D25"/>
  <c r="D27" s="1"/>
  <c r="C25"/>
  <c r="C27" s="1"/>
  <c r="L19"/>
  <c r="K17"/>
  <c r="J17"/>
  <c r="I17"/>
  <c r="H17"/>
  <c r="G17"/>
  <c r="D17"/>
  <c r="C17"/>
  <c r="D138" l="1"/>
  <c r="D618" s="1"/>
  <c r="H138"/>
  <c r="H618" s="1"/>
  <c r="J138"/>
  <c r="J618" s="1"/>
  <c r="L138"/>
  <c r="D140"/>
  <c r="F140"/>
  <c r="H140"/>
  <c r="J140"/>
  <c r="L140"/>
  <c r="D206"/>
  <c r="F206"/>
  <c r="H206"/>
  <c r="J206"/>
  <c r="L206"/>
  <c r="L618" s="1"/>
  <c r="D208"/>
  <c r="F208"/>
  <c r="H208"/>
  <c r="J208"/>
  <c r="L208"/>
  <c r="L620" s="1"/>
  <c r="F251"/>
  <c r="H251"/>
  <c r="J251"/>
  <c r="L251"/>
  <c r="F253"/>
  <c r="H253"/>
  <c r="J253"/>
  <c r="L253"/>
  <c r="D274"/>
  <c r="F274"/>
  <c r="H274"/>
  <c r="J274"/>
  <c r="L274"/>
  <c r="D276"/>
  <c r="F276"/>
  <c r="H276"/>
  <c r="J276"/>
  <c r="L276"/>
  <c r="C371"/>
  <c r="E371"/>
  <c r="G371"/>
  <c r="I371"/>
  <c r="C427"/>
  <c r="E427"/>
  <c r="G427"/>
  <c r="I427"/>
  <c r="K427"/>
  <c r="D478"/>
  <c r="F478"/>
  <c r="H478"/>
  <c r="J478"/>
  <c r="L478"/>
  <c r="D480"/>
  <c r="F480"/>
  <c r="H480"/>
  <c r="J480"/>
  <c r="L480"/>
  <c r="F515"/>
  <c r="H515"/>
  <c r="J515"/>
  <c r="L515"/>
  <c r="D517"/>
  <c r="F517"/>
  <c r="H517"/>
  <c r="J517"/>
  <c r="L517"/>
  <c r="C588"/>
  <c r="E588"/>
  <c r="K588"/>
  <c r="F588"/>
  <c r="H588"/>
  <c r="J588"/>
  <c r="C138"/>
  <c r="C618" s="1"/>
  <c r="I138"/>
  <c r="I618" s="1"/>
  <c r="K138"/>
  <c r="K618" s="1"/>
  <c r="E140"/>
  <c r="G140"/>
  <c r="I140"/>
  <c r="K140"/>
  <c r="C206"/>
  <c r="E206"/>
  <c r="G206"/>
  <c r="I206"/>
  <c r="K206"/>
  <c r="C208"/>
  <c r="E208"/>
  <c r="G208"/>
  <c r="I208"/>
  <c r="K208"/>
  <c r="E251"/>
  <c r="G251"/>
  <c r="I251"/>
  <c r="K251"/>
  <c r="E253"/>
  <c r="G253"/>
  <c r="K253"/>
  <c r="C274"/>
  <c r="E274"/>
  <c r="G274"/>
  <c r="I274"/>
  <c r="K274"/>
  <c r="C276"/>
  <c r="E276"/>
  <c r="G276"/>
  <c r="I276"/>
  <c r="K276"/>
  <c r="K371"/>
  <c r="F427"/>
  <c r="J427"/>
  <c r="L427"/>
  <c r="C478"/>
  <c r="E478"/>
  <c r="G478"/>
  <c r="I478"/>
  <c r="K478"/>
  <c r="C480"/>
  <c r="E480"/>
  <c r="G480"/>
  <c r="I480"/>
  <c r="K480"/>
  <c r="E515"/>
  <c r="G515"/>
  <c r="C517"/>
  <c r="E517"/>
  <c r="G517"/>
  <c r="I517"/>
  <c r="K517"/>
  <c r="C554"/>
  <c r="H554"/>
  <c r="D588"/>
  <c r="L588"/>
  <c r="J586"/>
  <c r="L586"/>
  <c r="G588"/>
  <c r="I588"/>
  <c r="J69"/>
  <c r="L69"/>
  <c r="C94"/>
  <c r="E94"/>
  <c r="G94"/>
  <c r="I94"/>
  <c r="K94"/>
  <c r="C96"/>
  <c r="E96"/>
  <c r="G96"/>
  <c r="I96"/>
  <c r="K96"/>
  <c r="D94"/>
  <c r="F94"/>
  <c r="H94"/>
  <c r="J94"/>
  <c r="L94"/>
  <c r="D96"/>
  <c r="F96"/>
  <c r="H96"/>
  <c r="J96"/>
  <c r="L96"/>
  <c r="D65"/>
  <c r="C251"/>
  <c r="L429"/>
  <c r="D427"/>
  <c r="D429"/>
  <c r="F429"/>
  <c r="J429"/>
  <c r="C515"/>
  <c r="I515"/>
  <c r="K515"/>
  <c r="D586"/>
  <c r="F586"/>
  <c r="H586"/>
  <c r="H369"/>
  <c r="H427" s="1"/>
  <c r="H363"/>
  <c r="H371" s="1"/>
  <c r="H429" s="1"/>
  <c r="D251"/>
  <c r="C429"/>
  <c r="E429"/>
  <c r="G429"/>
  <c r="I429"/>
  <c r="K429"/>
  <c r="D515"/>
  <c r="C586"/>
  <c r="E586"/>
  <c r="G586"/>
  <c r="I586"/>
  <c r="K586"/>
  <c r="C37"/>
  <c r="I37"/>
  <c r="C65"/>
  <c r="E65"/>
  <c r="G65"/>
  <c r="I65"/>
  <c r="K65"/>
  <c r="F67"/>
  <c r="H67"/>
  <c r="J67"/>
  <c r="L67"/>
  <c r="D37"/>
  <c r="C67"/>
  <c r="E67"/>
  <c r="G67"/>
  <c r="I67"/>
  <c r="K67"/>
  <c r="D333"/>
  <c r="D67" l="1"/>
</calcChain>
</file>

<file path=xl/sharedStrings.xml><?xml version="1.0" encoding="utf-8"?>
<sst xmlns="http://schemas.openxmlformats.org/spreadsheetml/2006/main" count="848" uniqueCount="346">
  <si>
    <t>План</t>
  </si>
  <si>
    <t>Факт</t>
  </si>
  <si>
    <t>Итого по программе</t>
  </si>
  <si>
    <t>Запланировано по программе на текущий год (тыс.рублей)</t>
  </si>
  <si>
    <t xml:space="preserve">Ф.И.О исполнителя номер телефона </t>
  </si>
  <si>
    <r>
      <t xml:space="preserve">Наименование мероприятия </t>
    </r>
    <r>
      <rPr>
        <b/>
        <sz val="14"/>
        <color indexed="10"/>
        <rFont val="Times New Roman"/>
        <family val="1"/>
        <charset val="204"/>
      </rPr>
      <t>(согласно паспорта программы (подпрограммы)!!!</t>
    </r>
  </si>
  <si>
    <t>Фактически утверждено в бюджете на отчетную дату (тыс.руб.)</t>
  </si>
  <si>
    <t>объем исполнения расходных обязательств</t>
  </si>
  <si>
    <t xml:space="preserve">Достигнутые результаты выполнения программных мероприятий </t>
  </si>
  <si>
    <t>1 квартал</t>
  </si>
  <si>
    <t>2 квартал</t>
  </si>
  <si>
    <t>3 квартал</t>
  </si>
  <si>
    <t>4 квартал</t>
  </si>
  <si>
    <r>
      <t xml:space="preserve">Мониторинг выполнения Сетевого план-графика расходования бюджетных средств программным методом по состоянию на 31 марта 2015 года
                                                                                                                                                                                                                                                  </t>
    </r>
    <r>
      <rPr>
        <b/>
        <sz val="11"/>
        <rFont val="Times New Roman"/>
        <family val="1"/>
        <charset val="204"/>
      </rPr>
      <t>отчетная дата</t>
    </r>
    <r>
      <rPr>
        <b/>
        <sz val="16"/>
        <rFont val="Times New Roman"/>
        <family val="1"/>
        <charset val="204"/>
      </rPr>
      <t xml:space="preserve">
</t>
    </r>
  </si>
  <si>
    <t>Наименование муниципальной программы</t>
  </si>
  <si>
    <t>Наименование подпрограммы</t>
  </si>
  <si>
    <t>Итого по подпрограмме</t>
  </si>
  <si>
    <t>Муниципальная программа "Молодежь города Туапсе"</t>
  </si>
  <si>
    <t>Муниципальная программа "Развитие физической культуры и спорта в городе Туапсе"</t>
  </si>
  <si>
    <t>Муниципальная программа "Развитие культуры, искусства и кинематографии города Туапсе"</t>
  </si>
  <si>
    <t>Культура города Туапсе</t>
  </si>
  <si>
    <t>Кадровое обеспечение сферы "Культура, искусство и кинематография" города Туапсе</t>
  </si>
  <si>
    <t>Совершенствование деятельности муниципальных учреждений отрасли "Культура, искусство и кинематография города Туапсе"</t>
  </si>
  <si>
    <t>Муниципальная программа "Социальная поддержка граждан города Туапсе"</t>
  </si>
  <si>
    <t>Развитие мер социальной поддержки отдельных категорий граждан</t>
  </si>
  <si>
    <t>Поддержка социально ориентированных некоммерческих организаций, осуществляющих деятельность в городе Туапсе</t>
  </si>
  <si>
    <t>Муниципальная программа "Комплексное и устойчивое развитие города Туапсе в сфере строительства, архитектуры и дорожного хозяйства"</t>
  </si>
  <si>
    <t>Жилище</t>
  </si>
  <si>
    <t>Подготовка градостроительной и землестроительной документации на территории города Туапсе</t>
  </si>
  <si>
    <t>Муниципальная программа "Развитие жилищно-коммунального хозяйства"</t>
  </si>
  <si>
    <t>Содержание и развитие  коммунального хозяйства города Туапсе</t>
  </si>
  <si>
    <t>Благоустройство города Туапсе</t>
  </si>
  <si>
    <t>Муниципальная программа "Социально-экономическое развитие города Туапсе"</t>
  </si>
  <si>
    <t>Формирование и продвижение экономически и инвестиционного привлекательного образа муниципального образования</t>
  </si>
  <si>
    <t>Городу Воинской Славы Туапсе-новый облик</t>
  </si>
  <si>
    <t>Муниципальная поддержка малого и среднего предпринимательства</t>
  </si>
  <si>
    <t>Муниципальная программа "Информационное общество города Туапсе"</t>
  </si>
  <si>
    <t>Информационный регион</t>
  </si>
  <si>
    <t>Муниципальная программа "Обеспечение безопасности населения"</t>
  </si>
  <si>
    <t>Мероприятия по гражданской обороне, предупреждению и ликвидации чрезвычайных ситуаций, стихийных бедствий и их последствий в городе Туапсе</t>
  </si>
  <si>
    <t xml:space="preserve">Пожарная безопасность в городе Туапсе </t>
  </si>
  <si>
    <t>Профилактика терроризма и экстремизма в городе Туапсе</t>
  </si>
  <si>
    <t>Противодействие коррупции в городе Туапсе</t>
  </si>
  <si>
    <t>Муниципальная программа "Развитие гражданского общества и укрепление единства российской нации на территории города Туапсе"</t>
  </si>
  <si>
    <t>Поддержка деятельности территориального общественного самоуправления</t>
  </si>
  <si>
    <t>Гармонизация межнациональных отношений и развитие национальных культур в городе Туапсе</t>
  </si>
  <si>
    <t>Укрепление единства российской нации на территории города Туапсе</t>
  </si>
  <si>
    <t>Муниципальная программа "Развитие топливно-энергетического комплекса города Туапсе"</t>
  </si>
  <si>
    <t>Газификация города Туапсе</t>
  </si>
  <si>
    <t>Муниципальная программа "Муниципальное управление города Туапсе"</t>
  </si>
  <si>
    <t>Организация муниципального управления</t>
  </si>
  <si>
    <t>Муниципальные финансы</t>
  </si>
  <si>
    <t>Муниципальная программа "Доступная среда"</t>
  </si>
  <si>
    <t>прочие учреждения, в том числе:</t>
  </si>
  <si>
    <t>Отдельные мероприятия по управлению реализацией муниципальной программы</t>
  </si>
  <si>
    <t>Проведение мероприятий, направленных на гражданское и патриотическое воспитание, молодых граждан Туапсинского городского поселения</t>
  </si>
  <si>
    <t>Физическая культура и спорт (организация и проведение спортивно-массовых мероприятий)</t>
  </si>
  <si>
    <t>Организация и проведение соревнований городского уровня (Турниры, Чемпионаты, Первенства города по видам спорта)</t>
  </si>
  <si>
    <t>Предоставление субсидий СОНКО на конкурсной основе по видам деятельности:</t>
  </si>
  <si>
    <t>-участие в охране общественного порядка, деятельность, направленная на духовно-нравственное воспитание, возрождение духовно-моральных норм;</t>
  </si>
  <si>
    <t>-социальная адаптация инвалидов и их семей</t>
  </si>
  <si>
    <t>Внесение органом местного самоуправления обязательных и дополнительных взносов на капитальный ремонт общего имущества за муниципальные помещения, расположенные в многоквартирных домах.</t>
  </si>
  <si>
    <t>Финансирование капитального ремонта МКД в соответствии с ФЗ № 185 в доле, пропорциональной площади жилых и нежилых помещений, находящихся в муниципальной собственности.</t>
  </si>
  <si>
    <t>Капитальный ремонт муниципальных жилых помещений</t>
  </si>
  <si>
    <t xml:space="preserve">Внесение платы за содержание общего имущества многоквартирного дома и коммунальные услуги за незаселенные жилые помещения муниципального жилищного фонда  </t>
  </si>
  <si>
    <t>Оплата за электроснабжение УО города</t>
  </si>
  <si>
    <t>Текущий ремонт УО</t>
  </si>
  <si>
    <t>Содержание и охрана детского сквера по ул. Ленина</t>
  </si>
  <si>
    <t>Содержание и охрана детского сквера по ул. Солнечная</t>
  </si>
  <si>
    <t>Благоустройство городского кладбища по ул. Калараша</t>
  </si>
  <si>
    <t xml:space="preserve">Содержание городского кладбища по ул. Калараша                 </t>
  </si>
  <si>
    <t>Содержание городского кладбища по ул. Бондаренко</t>
  </si>
  <si>
    <t>Уходные работы</t>
  </si>
  <si>
    <t>Валка, обрезка деревьев</t>
  </si>
  <si>
    <t>Посадка деревьев за счет компенсационного озеленения при уничтожении зеленых насаждений</t>
  </si>
  <si>
    <t>Профилактическая дезинсекция против клещей</t>
  </si>
  <si>
    <t>Механизированная и ручная уборка территории города</t>
  </si>
  <si>
    <t>Мытье тротуарной плитки</t>
  </si>
  <si>
    <t>Работы по ликвидации стихийных свалок</t>
  </si>
  <si>
    <t>Ликвидация стихийных свалок (оказание услуг по сбору бесхозных отработанных шин на териитории города Туапсе, их обезвреживание и размещение)</t>
  </si>
  <si>
    <t>Утилизация умерших животных</t>
  </si>
  <si>
    <t>Установка, ремонт и содержание уличного коммунально- бытового оборудования, контейнерных площадок</t>
  </si>
  <si>
    <t>Ремонт и содержание мебели и малых архитектурных форм</t>
  </si>
  <si>
    <t>Содержание фонтанов</t>
  </si>
  <si>
    <t>Обслуживание систем автоматического полива</t>
  </si>
  <si>
    <t>Водоснабжение фонтанов, автоматический полив газонов</t>
  </si>
  <si>
    <t>Обеспечение сжиженным углеводородным газом объекта: "Вечный огонь" на мемориальном комплексе "Горка героев"</t>
  </si>
  <si>
    <t>Оформление города  к праздничным мероприятиям</t>
  </si>
  <si>
    <t>Изготовление проектно-сметной документации по объектам благоустройства</t>
  </si>
  <si>
    <t>краевой бюджет</t>
  </si>
  <si>
    <t>участие в ежегодном Международном Инвестиционном Форуме «Сочи» (оплата аренды выставочной площади, сувенирная продукция, разработка мультимедийной презентации инвестиционных проектов города Туапсе)</t>
  </si>
  <si>
    <t>Ремонт автомобильных дорог общего пользования местного значения (содержание и текущий ремонт)</t>
  </si>
  <si>
    <t>Текущий ремонт дорог</t>
  </si>
  <si>
    <t>Зимнее содержание дорог</t>
  </si>
  <si>
    <t>Ремонтно-восстановительные работы подпорных стен вдоль дорог общего пользования местного значения</t>
  </si>
  <si>
    <t>Паспортизация дорог общего пользования местного значения</t>
  </si>
  <si>
    <t>Текущий ремонт и замена существующих светофорных объектов</t>
  </si>
  <si>
    <t>Создание системы маршрутного ориентирования участников дорожного движения (установка и ремонт дорожных знаков)</t>
  </si>
  <si>
    <t>Создание системы маршрутного ориентирования участников дорожного движения (нанесение дорожной разметки и пр.работы)</t>
  </si>
  <si>
    <t>Проектирование объектов безопасности дорожного движения</t>
  </si>
  <si>
    <t>Финансовый резерв на предупрежде-ние и ликвидацию чрезвычайных ситуаций на территории города Туапсе</t>
  </si>
  <si>
    <t>Восполнение резерва материальных ресурсов для ликвидации ЧС</t>
  </si>
  <si>
    <t>100,0</t>
  </si>
  <si>
    <t>Очистка русел рек Туапсе и Паук от мусора, дикой поросли, карчей, наносов в границах Туапсинского городского поселения</t>
  </si>
  <si>
    <t>20,0</t>
  </si>
  <si>
    <t>5,0</t>
  </si>
  <si>
    <t>50,0</t>
  </si>
  <si>
    <t>Техническое обслуживание и ремонт оборудования автоматизированной системы оперативного контроля и мониторинга паводковой ситуации</t>
  </si>
  <si>
    <t>Техническое обслуживание электросирен</t>
  </si>
  <si>
    <t>10,0</t>
  </si>
  <si>
    <t>Техническое обслуживание аппаратуры АСО-8</t>
  </si>
  <si>
    <t>30,0</t>
  </si>
  <si>
    <t>местный бюджет</t>
  </si>
  <si>
    <t>Проведение совместных спортивных мероприятий среди инвалидов и граждан, не имеющих инвалидности, с участием в качестве зрителей инвалидов и граждан, не имеющих инвалидности</t>
  </si>
  <si>
    <t>Обслуживание кнопки «Тревожной сигнализации» в ГДК в целях обеспечения   антитеррористической защищённости площади Октябрьской Революции</t>
  </si>
  <si>
    <t>Проведение разъяснительной работы о правилах и порядке хранения оружия, а также ответственности за неисполнение законодательства, регламентирующего оборот оружия, боеприпасов, взрывчатых веществ и взрывных устройств, включая самодельные через СМИ, собрания, сходы граждан, встречи подворовые и поквартирные обходы проживающих граждан</t>
  </si>
  <si>
    <t>Через средства массовой информации информировать граждан о наличии в Туапсинском городском поселении телефонных линий для общения фактов террористической экстремисткой  деятельности.</t>
  </si>
  <si>
    <t>Организовать и провести тематические мероприятия: фестивали, конкурсы, викторины, с целью формирования у граждан уважительного отношения к традициям и обычаям различных народов и национальностей.</t>
  </si>
  <si>
    <t>Организация и проведение различных мероприятий, направленных на формирование нетерпимости в обществе к коррупционному поведению, в рамках ежегодно отмечаемого 9 декабря международного дня борьбы с коррупцией</t>
  </si>
  <si>
    <t>Публикация общественно значимой информации о деятельности органов местного самоуправления по реализации мероприятий, направленных на противодействие коррупции</t>
  </si>
  <si>
    <t>Расходы на содержание представительного органа - Совета Туапсинского городского поселения</t>
  </si>
  <si>
    <t>Содержание выборного должностного лица местного самоуправления-главы Туапсинского городского поселения</t>
  </si>
  <si>
    <t>Содержание аппарата администрации Туапсинского городского поселения</t>
  </si>
  <si>
    <t>Расходы на содержание МКУ «Центр по обеспечению деятельности органов местного самоуправления»</t>
  </si>
  <si>
    <t>всего</t>
  </si>
  <si>
    <t>Расходы на содержание МКУ «Централизованная бухгалтерия органов местного самоуправления»</t>
  </si>
  <si>
    <t>итого по всем программам</t>
  </si>
  <si>
    <t>Выполнение капитального ремонта внутриквартирных инженерных систем электроснабжения, холодного и горячего водоснабжения, в муниципальных жилых помещениях, с приведением их в соответствие с требованиями федерального законодательства об энергосбережении.</t>
  </si>
  <si>
    <t>Благоустройство территории пляжа</t>
  </si>
  <si>
    <t>Расходы на содержание МКУ Туапсинского городского поселения "Управление по делам ГО и ЧС"</t>
  </si>
  <si>
    <t>Обеспечение доступности для маломобильных граждан наземных пешеходных переходов (обозначенных дорожными знаками и/или разметкой инженерных сооружений или участок проезжей части для движения пешеходов через дорогу), расположенных на автомобильных дорогах местного значения города Туапсе.</t>
  </si>
  <si>
    <t>90,0</t>
  </si>
  <si>
    <t>Техническое обслуживание  гидрологических сигнализаторов</t>
  </si>
  <si>
    <t>Ремонт гидрологических сигнализаторов</t>
  </si>
  <si>
    <t>Формирование резерва бюджетных средств</t>
  </si>
  <si>
    <t>Подсветка зданий и улиц центральной части города Туапсе</t>
  </si>
  <si>
    <t xml:space="preserve">Оснащение рабочих мест оргтехникой и компьютерной техникой, расходными материалами </t>
  </si>
  <si>
    <t>Создание условий для деятельности народных дружин</t>
  </si>
  <si>
    <t>Перечень основных мероприятий муниципальной программы "Обеспечение безопасности населения"</t>
  </si>
  <si>
    <t>Реализация мероприятий в сфере торговли и транспорта</t>
  </si>
  <si>
    <t xml:space="preserve">Предоставление субсидии МБУ ТГП "Торговое  и транспортое обслуживание" для осуществления деятельности по реализации вопросов местного значения в области торговли, общественного питания, бытового обслуживания, организации регулярных пассажирских перевозок автомобильным транспортом на территории Туапсинского городского поселения  </t>
  </si>
  <si>
    <t>Обучение муниципальных служащих и лиц, замещающих муниципальные должности, по программам профессионального образования ( повышение квалификации и профессиональная переподготовка)</t>
  </si>
  <si>
    <t>Финансирование расходов по содержанию муниципального казенного учреждения Туапсинского городского поселения «Управление капитального строительства»  для реализации мероприятий в сфере строительства, реконструкции муниципальных объектов.</t>
  </si>
  <si>
    <r>
      <t xml:space="preserve">                                 </t>
    </r>
    <r>
      <rPr>
        <b/>
        <sz val="10"/>
        <rFont val="Arial"/>
        <family val="2"/>
        <charset val="204"/>
      </rPr>
      <t xml:space="preserve">  краевой бюджет</t>
    </r>
  </si>
  <si>
    <r>
      <t xml:space="preserve">                          </t>
    </r>
    <r>
      <rPr>
        <b/>
        <sz val="10"/>
        <rFont val="Arial"/>
        <family val="2"/>
        <charset val="204"/>
      </rPr>
      <t>федеральный бюджет</t>
    </r>
  </si>
  <si>
    <r>
      <t xml:space="preserve">Создание и обеспечение деятельности административной комиссии </t>
    </r>
    <r>
      <rPr>
        <b/>
        <sz val="12"/>
        <rFont val="Times New Roman"/>
        <family val="1"/>
        <charset val="204"/>
      </rPr>
      <t xml:space="preserve"> краевой бюджет</t>
    </r>
  </si>
  <si>
    <t>Итого по подпрограмме:</t>
  </si>
  <si>
    <t>Итого по программе :</t>
  </si>
  <si>
    <t>Выделение субсидии муниципальному бюджетному учреждению Туапсинского городского поселения «Управление по реформированию жилищно-коммунального хозяйства»  на выполнение муниципальных услуг (работ)</t>
  </si>
  <si>
    <t>Предоставление субсидии юридическим лицам и индивидуальным предпринимателям в целях возмещения недополученных доходов в связи с оказанием населению услуг по сбору и вывозу ТБО</t>
  </si>
  <si>
    <t xml:space="preserve"> - изготовление печатной продукции (памяток, рекомендаций) – 10 тыс. шт. </t>
  </si>
  <si>
    <t>0,0</t>
  </si>
  <si>
    <t>в том числе:</t>
  </si>
  <si>
    <t>за счет средств местного бюджета</t>
  </si>
  <si>
    <t>за счет средств краевого (федерального) бюджета</t>
  </si>
  <si>
    <t>- изготовление средств наглядной агитации (стендов, баннеров, перетяжек, аншлагов, плакатов по противопожарной тематике) – 20 шт</t>
  </si>
  <si>
    <t xml:space="preserve"> - приобретение ранцевых огнетушителей;</t>
  </si>
  <si>
    <t xml:space="preserve"> - обеспечение материально - техничес-кими средствами пожаротушения добровольных пожарных дружин (формирований) Туапсинского городского поселения</t>
  </si>
  <si>
    <t>- страхование жизни членов ДПО, 100,0 руб. на 1 чел. ежегодно;</t>
  </si>
  <si>
    <t>- медицинское обеспечение членов ДПО, 2500,0 руб. на 1 чел. ежегодно;</t>
  </si>
  <si>
    <t>- обучение членов ДПО в специализированном учебном центре 1000,0 руб. на 1 чел. при вступлении в ДПО.</t>
  </si>
  <si>
    <t>за счет средств краевого (федерального бюджета)</t>
  </si>
  <si>
    <t>Ремонт берегоукрепительных сооружений</t>
  </si>
  <si>
    <t>22,5</t>
  </si>
  <si>
    <t>Расходы на передачу полномочий по созданию, содержанию и организации деятельность АСС и (или) АСФ на территории города Туапсе</t>
  </si>
  <si>
    <r>
      <t xml:space="preserve">Комплектование  книжных фондов библиотек  </t>
    </r>
    <r>
      <rPr>
        <b/>
        <sz val="10"/>
        <rFont val="Arial"/>
        <family val="2"/>
        <charset val="204"/>
      </rPr>
      <t>местный</t>
    </r>
    <r>
      <rPr>
        <sz val="10"/>
        <rFont val="Arial"/>
        <family val="2"/>
        <charset val="204"/>
      </rPr>
      <t xml:space="preserve"> </t>
    </r>
    <r>
      <rPr>
        <b/>
        <sz val="10"/>
        <rFont val="Arial"/>
        <family val="2"/>
        <charset val="204"/>
      </rPr>
      <t xml:space="preserve">  бюджет</t>
    </r>
  </si>
  <si>
    <r>
      <t xml:space="preserve">Комплектование  книжных фондов библиотек  </t>
    </r>
    <r>
      <rPr>
        <b/>
        <sz val="10"/>
        <rFont val="Arial"/>
        <family val="2"/>
        <charset val="204"/>
      </rPr>
      <t xml:space="preserve"> федеральный  бюджет</t>
    </r>
  </si>
  <si>
    <r>
      <t xml:space="preserve">Сохранение историко- культурного наследия Туапсинского городского поселения, включающего разработку и раелизацию проектов исследования, восстановления, консервации и музеефикации памятников истории и культуры, их охранных зон  </t>
    </r>
    <r>
      <rPr>
        <b/>
        <sz val="10"/>
        <rFont val="Arial"/>
        <family val="2"/>
        <charset val="204"/>
      </rPr>
      <t>местный бюджет</t>
    </r>
  </si>
  <si>
    <r>
      <t xml:space="preserve">Укрепление материальной базы учреждений культуры, искусства и кинематографии </t>
    </r>
    <r>
      <rPr>
        <b/>
        <sz val="10"/>
        <rFont val="Arial"/>
        <family val="2"/>
        <charset val="204"/>
      </rPr>
      <t xml:space="preserve"> местный  бюджет</t>
    </r>
  </si>
  <si>
    <r>
      <t xml:space="preserve">Развитие народного творчества и профессионального искусства, организация досуга населения </t>
    </r>
    <r>
      <rPr>
        <b/>
        <sz val="10"/>
        <rFont val="Arial"/>
        <family val="2"/>
        <charset val="204"/>
      </rPr>
      <t>местный бюджет</t>
    </r>
  </si>
  <si>
    <r>
      <t xml:space="preserve">Чествование юбиляров, выдающихся деятелей культуры, искусства и кинематографии Туапсинского городского поселения </t>
    </r>
    <r>
      <rPr>
        <b/>
        <sz val="10"/>
        <rFont val="Arial"/>
        <family val="2"/>
        <charset val="204"/>
      </rPr>
      <t>местный бюджет</t>
    </r>
  </si>
  <si>
    <r>
      <t xml:space="preserve">Организация и проведение мероприятий, посвященных памятным датам и знаменательным событиям Международного, Российского и краевого значения, а также иных мероприятий по распоряжениям администрации Туапсинского городского поселения  Туапсинского района и постановлениям Законодательного Собрания Краснодарского края </t>
    </r>
    <r>
      <rPr>
        <b/>
        <sz val="10"/>
        <rFont val="Arial"/>
        <family val="2"/>
        <charset val="204"/>
      </rPr>
      <t>местный бюджет</t>
    </r>
  </si>
  <si>
    <r>
      <t xml:space="preserve">Предоставление субсидий в целях стимулирования отдельных категорий работников муниципальных учреждений в сфере культуры, искусства и кинематографии </t>
    </r>
    <r>
      <rPr>
        <b/>
        <sz val="10"/>
        <rFont val="Arial"/>
        <family val="2"/>
        <charset val="204"/>
      </rPr>
      <t>местный бюджет</t>
    </r>
  </si>
  <si>
    <r>
      <t xml:space="preserve">предоставление субсидий учреждениям культуры </t>
    </r>
    <r>
      <rPr>
        <b/>
        <sz val="10"/>
        <rFont val="Arial"/>
        <family val="2"/>
        <charset val="204"/>
      </rPr>
      <t>местный бюджет</t>
    </r>
  </si>
  <si>
    <r>
      <t xml:space="preserve">предоставление субсидий учреждениям кинематографии </t>
    </r>
    <r>
      <rPr>
        <b/>
        <sz val="10"/>
        <rFont val="Arial"/>
        <family val="2"/>
        <charset val="204"/>
      </rPr>
      <t>местный бюджет</t>
    </r>
  </si>
  <si>
    <r>
      <t xml:space="preserve">предоставление субсидий учреждениям культуры, искусства и кинематографии  на повышение заработной платы  </t>
    </r>
    <r>
      <rPr>
        <b/>
        <sz val="10"/>
        <rFont val="Arial"/>
        <family val="2"/>
        <charset val="204"/>
      </rPr>
      <t>краевой бюджет</t>
    </r>
  </si>
  <si>
    <r>
      <t xml:space="preserve">предоставление субсидий учреждениям культуры на приобретение оборудования   </t>
    </r>
    <r>
      <rPr>
        <b/>
        <sz val="10"/>
        <rFont val="Arial"/>
        <family val="2"/>
        <charset val="204"/>
      </rPr>
      <t>краевой бюджет</t>
    </r>
  </si>
  <si>
    <r>
      <t xml:space="preserve">обеспечение деятельности Централизованной бухгалтерии культуры </t>
    </r>
    <r>
      <rPr>
        <b/>
        <sz val="10"/>
        <rFont val="Arial"/>
        <family val="2"/>
        <charset val="204"/>
      </rPr>
      <t>местный бюджет</t>
    </r>
  </si>
  <si>
    <t>Разработка проектов планировки территории</t>
  </si>
  <si>
    <t>Ремонт ливневых канализаций</t>
  </si>
  <si>
    <t>Выкуп нежилого помещения, расположенного в аварийном доме</t>
  </si>
  <si>
    <t>Создание системы разделения, сбора и транспортировки воды дальнего и ближнего водозоборов с обеспечением защиты от попадания нефтепродуктов.</t>
  </si>
  <si>
    <t>Ремонт покрытий муниципальных детских и спортивных площадок, а также оборудования, расположенного на них</t>
  </si>
  <si>
    <t>Евроконтейнеры и бункеры</t>
  </si>
  <si>
    <t>Ремонт лестниц города</t>
  </si>
  <si>
    <t xml:space="preserve">Реконструкция ВЛ-0,4 кВ от      ТП-157 </t>
  </si>
  <si>
    <t>Распределительные газопроводы среднего давления</t>
  </si>
  <si>
    <r>
      <t>Инженерные сети к территории малоэтажной  застройки в районе щели Мостовая по ул. Калараша в г. Туапсе (</t>
    </r>
    <r>
      <rPr>
        <b/>
        <sz val="12"/>
        <rFont val="Times New Roman"/>
        <family val="1"/>
        <charset val="204"/>
      </rPr>
      <t>местный бюджет</t>
    </r>
    <r>
      <rPr>
        <sz val="12"/>
        <rFont val="Times New Roman"/>
        <family val="1"/>
        <charset val="204"/>
      </rPr>
      <t>)</t>
    </r>
  </si>
  <si>
    <t>Реализация мероприятий в сфере градостроительства</t>
  </si>
  <si>
    <t>Благоустройство площадки по ул. Калараша (воркаут)</t>
  </si>
  <si>
    <t>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приобретение оборудования в целях создания и (или) развития либо модернизации производства товаров (работ, услуг)</t>
  </si>
  <si>
    <t>Проведение мероприятий, направленных на формирование здорового образа жизни  молодежи  и профилактику безнадзорности и правонарушений среди несовершеннолетних Туапсинского городского поселения</t>
  </si>
  <si>
    <t>Проведение мероприятий направленных на интеллектуальное, культурное, этическое и эстетическое и духовно-нравственное воспитание молодежи Туапсинского городского поселения</t>
  </si>
  <si>
    <t>Обеспечение участия в краевых, районных и городских летних оздоровительных и обучающих лагерях, базах отдыха, пансионатах, а также организация и проведение лагеря-семинара для молодежного актива города Туапсе</t>
  </si>
  <si>
    <t>Организовать подготовку проектов, изготовление, приобретение буклетов, плакатов, памяток и рекомендаций для учреждений, предприятий, расположенных на территории города Туапсе, по антитеррористической тематике.</t>
  </si>
  <si>
    <t>Раздел 1. Мероприятия, направленные на укрепление гражданского единства, духовно-нравственного и патриотического воспитания</t>
  </si>
  <si>
    <t>Чествование прославленных туапсинцев, внесших значительный вклад в развитие г. Туапсе, Кубани и России:</t>
  </si>
  <si>
    <t>Раздел 2. Сохранение традиций, воспитание любви к родному городу</t>
  </si>
  <si>
    <t>Союз городов Воинской славы</t>
  </si>
  <si>
    <t>Организация и проведение мероприятий по празднованию профессиональных праздников</t>
  </si>
  <si>
    <t>Раздел 3. Издательская деятельность</t>
  </si>
  <si>
    <t>Раздел 4. Организация работы в рамках шефских связей с воинскими частями</t>
  </si>
  <si>
    <t>2 360,6</t>
  </si>
  <si>
    <t>590,5</t>
  </si>
  <si>
    <t>594,9</t>
  </si>
  <si>
    <t>594,4</t>
  </si>
  <si>
    <t>580,8</t>
  </si>
  <si>
    <t>1233,0</t>
  </si>
  <si>
    <t>Ремонт административного здания по ул.Красной Армии д.12</t>
  </si>
  <si>
    <t>Проведение капиального ремонта зданий, строений, сооружений, а также помещений (жилых и нежилых), входящих в состав муниципальной казны и не предоставленных гражданам и юридическим лицам</t>
  </si>
  <si>
    <t>Оплата работ (услуг), а также налогов (государственных пошлин), связанных с владением, пользованием и распоряжением транспортными средствами, входящими (принимаемыми) в состав муниципальной казны</t>
  </si>
  <si>
    <t>Аттестация рабочих мест</t>
  </si>
  <si>
    <t>Строительство, реконструкция, ремонт дорог, благоустройство участков автодорожной сети</t>
  </si>
  <si>
    <t>Проектно-сметная документация (ремонт), заключения экспертов</t>
  </si>
  <si>
    <t>Плата за технологическое присоединение  муниципальных объектов к сетям электроснабжения</t>
  </si>
  <si>
    <t>1574,2</t>
  </si>
  <si>
    <t>Расходы на обеспечение функций отдела имущественных и земельных отношений</t>
  </si>
  <si>
    <t>Организация внешнего финансового контроля за правомерным и целевым использованием бюджетных средств</t>
  </si>
  <si>
    <t>Формирование расходов на исполнение судебных актов по решениям судебных органов</t>
  </si>
  <si>
    <t>Мероприятия,направленные на увеличение доходной части бюджета</t>
  </si>
  <si>
    <t>Химическая и механическая обработка зеленых насождений от карантийного вредителя и лечение зеленых насаждений (деревьев)</t>
  </si>
  <si>
    <t>Благоустройство сквера "Клеопатра"</t>
  </si>
  <si>
    <t>Приобретение и установка оборудования, благоустройство территории детских игровых и спортивных площадок</t>
  </si>
  <si>
    <t>Информационное обеспечение и сопровождение</t>
  </si>
  <si>
    <t>Реконструкция ТП-26 с заменой на БКТП -630 кВА ул. Ломоносова</t>
  </si>
  <si>
    <t>Субсидия на выполнение муниципального задания МБУ "Управление земельных ресурсов"</t>
  </si>
  <si>
    <t>Проведение технической инвентаризации (изготовление технических и кадастровых паспортов, технических и межевых планов,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 объектов недвижимого имущества, в том числе земельных участков, входящих в состав муниципальной казны</t>
  </si>
  <si>
    <t>подпрограмма "Управление муниципальным имуществом и земельными ресурсами"</t>
  </si>
  <si>
    <t>Развитие и содержание сетей электроснабжения</t>
  </si>
  <si>
    <t>Содержание и развитие жилищного хозяйства города Туапсе</t>
  </si>
  <si>
    <t>Ремонтные работы по тупику Свердлова.</t>
  </si>
  <si>
    <t>Основное мероприятие "Обеспечение безопасности людей на водных объектах"</t>
  </si>
  <si>
    <r>
      <t xml:space="preserve">Мониторинг выполнения Сетевого план-графика расходования бюджетных средств программным методом по состоянию на  01.07. 2017
                                                                                                                                                                                                                                                  </t>
    </r>
    <r>
      <rPr>
        <b/>
        <sz val="11"/>
        <rFont val="Times New Roman"/>
        <family val="1"/>
        <charset val="204"/>
      </rPr>
      <t>отчетная дата</t>
    </r>
    <r>
      <rPr>
        <b/>
        <sz val="16"/>
        <rFont val="Times New Roman"/>
        <family val="1"/>
        <charset val="204"/>
      </rPr>
      <t xml:space="preserve">
</t>
    </r>
  </si>
  <si>
    <t xml:space="preserve">Показатель непосредственного результата реализации мероприятия </t>
  </si>
  <si>
    <r>
      <t xml:space="preserve">Предоставление молодым семьям, в том числе с ребенком(детьми) и молодым семьям при рождении (усыновлении) ребенка, социальных выплат на приобретение (строительство) жилья, в том числе в виде оплаты первоначального взноса при получении жилищного (ипотечного жилищного) кредита или займа на приобретение(строительство) жилья, а также на погашение основной суммы долга и уплату процентов по этим жилищным (ипотечным жилищным) кредитам или займам на условиях софинансирования из федерального и краевого бюджетов                                                    </t>
    </r>
    <r>
      <rPr>
        <b/>
        <sz val="12"/>
        <rFont val="Times New Roman"/>
        <family val="1"/>
        <charset val="204"/>
      </rPr>
      <t>местный бюджет</t>
    </r>
  </si>
  <si>
    <t>Обслуживание автоматических парковок</t>
  </si>
  <si>
    <t xml:space="preserve">Ремонт автомобильных мостов через реки города Туапсе </t>
  </si>
  <si>
    <t>Проектно- изыскательские работы по объекту: "Подъездная автомобильная дорога по тупику Свердлова"</t>
  </si>
  <si>
    <t>Окраска и мытье бордюров</t>
  </si>
  <si>
    <t xml:space="preserve">Аварийно - восстановительные работы по организации водовыпуска с улицы Кирова на ул. Свердлова. </t>
  </si>
  <si>
    <t>Выполнение противооползневых работ по ул. Харьковской до ул. Киевской</t>
  </si>
  <si>
    <t>Ремонт тротуаров</t>
  </si>
  <si>
    <r>
      <t xml:space="preserve">Ремонт автомобильных дорог общего пользования местного значения,  (в целях реализации мероприятий подпрограммы 
«Строительство и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(ул. Кирова, ул. Кошкина, ул. Тельмана, пл. Ильича, ул. Полетаева)  </t>
    </r>
    <r>
      <rPr>
        <b/>
        <sz val="11"/>
        <color indexed="8"/>
        <rFont val="Times New Roman"/>
        <family val="1"/>
        <charset val="204"/>
      </rPr>
      <t xml:space="preserve"> местный бюджет</t>
    </r>
    <r>
      <rPr>
        <sz val="11"/>
        <color indexed="8"/>
        <rFont val="Times New Roman"/>
        <family val="1"/>
        <charset val="204"/>
      </rPr>
      <t xml:space="preserve">
</t>
    </r>
  </si>
  <si>
    <t>Изготовление проектно-сметной документации по капитальному ремонту общего имущества МКД</t>
  </si>
  <si>
    <t>Снос расселенных аварийных домов</t>
  </si>
  <si>
    <t>Устройство ограждений зоны санитарной охраны скважин городских Водозаборных сооружений</t>
  </si>
  <si>
    <t>Ремонт уличного освещения ул. Кириченко в районе домов №70-98</t>
  </si>
  <si>
    <t>Капитальный ремонт уличного освещения ул. Кронштадтская</t>
  </si>
  <si>
    <t>Ремонт уличного освещения ул. Ушакова</t>
  </si>
  <si>
    <t xml:space="preserve">Ремонт уличного освещения </t>
  </si>
  <si>
    <t>Погрузчик</t>
  </si>
  <si>
    <t>Автогидроподъемник на базе ГАЗ НЕКСТ 22-24м</t>
  </si>
  <si>
    <t>Автогудронатор</t>
  </si>
  <si>
    <t>Самосвал КАМАЗ</t>
  </si>
  <si>
    <t>Благоустройство набережной в г. Туапсе</t>
  </si>
  <si>
    <t>Ремонт лестничного спуска  на ул. Рабфаковскую с территории городского парка культуры и отдыха</t>
  </si>
  <si>
    <t>Строительство детской и спортивной площадки по пер.Гражданский в г.Туапсе</t>
  </si>
  <si>
    <t>Ремонт детской и спортивной площадки по ул.Деповская- Московская</t>
  </si>
  <si>
    <t>Благоустройство клумбы по ул. Калараша, 17</t>
  </si>
  <si>
    <t>Благоустройство сквера возле школы №6</t>
  </si>
  <si>
    <t>Благоустройство детской площадки по ул.Таманская (ТЮЗ)</t>
  </si>
  <si>
    <t xml:space="preserve">Субсидирование из местного бюджета части затрат на уплату первого взноса при 
заключении договора финансовой аренды (лизинга), понесенных 
субъектами малого и среднего предпринимательства
</t>
  </si>
  <si>
    <t>Подпрограмма «Создание условий для предоставления транспортных услуг населению и организация транспортного обслуживания населения города Туапсе»</t>
  </si>
  <si>
    <t>Установка информационных табло «Умная остановка»</t>
  </si>
  <si>
    <t xml:space="preserve">Опубликование нормативных правовых актов, иных официальных документов в печатных СМИ </t>
  </si>
  <si>
    <t>Информирование населения о деятельности администрации и Совета Туапсинского городского поселения в электронных СМИ, в том числе:Телевидение, эфирное радиовещание, проводное радиовещание</t>
  </si>
  <si>
    <t>Организация информационного обеспечения в местных газетах</t>
  </si>
  <si>
    <t>Организация информационного обеспечения в краевых печатных СМИ</t>
  </si>
  <si>
    <t xml:space="preserve">Поддержка и администрирование сайта органов местного самоуправления, техническое сопровождение </t>
  </si>
  <si>
    <t>Телекоммуникационные и информационные услуги, включая услуги сети Интернет, электронной почты, электронных справочных систем правовых документов</t>
  </si>
  <si>
    <t xml:space="preserve">Оснащение рабочих мест лицензионными программными продуктами. Закупка оборудования, программного обеспечения и услуг по обеспечению безопасности информационных ресурсов </t>
  </si>
  <si>
    <t xml:space="preserve">Мероприятия по техническому обслуживанию:1)компьютерной и оргтехники 2)программного обеспечения </t>
  </si>
  <si>
    <t>Услуги по сопровождению и администрированию автоматизированного электронного документооборота исполнительных органов «СИНКОПА-ДОКУМЕНТ»</t>
  </si>
  <si>
    <t>Запланировано на 3 квартал</t>
  </si>
  <si>
    <t>Запланированно на 3-4 кварталы 2017 года</t>
  </si>
  <si>
    <t>Выполнено на 50 %</t>
  </si>
  <si>
    <t xml:space="preserve">Изготовление памяток населению по действиям при возникновении ЧС </t>
  </si>
  <si>
    <t>Выполнено на 100 %</t>
  </si>
  <si>
    <t>Проектирование строительства подпорной стены по ул. Горная , 8</t>
  </si>
  <si>
    <t>Контракт по итогам аукциона заключен. Производится проектирование</t>
  </si>
  <si>
    <t>Инженерно-геологические изыскания в районе котельной "Центральная"</t>
  </si>
  <si>
    <t xml:space="preserve"> ПИР на ливнеотводы</t>
  </si>
  <si>
    <t>Исполнено на 100 %</t>
  </si>
  <si>
    <t>Запланированно на 3 квартал</t>
  </si>
  <si>
    <t>Запланировано на 3 и 4 кварталы</t>
  </si>
  <si>
    <t>Оказание услуг в области пожарной охраны</t>
  </si>
  <si>
    <t>Исполнено на 14,3 %</t>
  </si>
  <si>
    <t>Предоставление услуг по организации пропускного режима автотранспорта  на привокзальную площади</t>
  </si>
  <si>
    <t>Приобретение стационарных металлодетекторов и ручных металлодетекторов</t>
  </si>
  <si>
    <t xml:space="preserve">Расходы на передачу полномочия Туапсинского городского поселения  по участию в профилактике терроризма и экстремизма, а также минимизации и (или) ликвидации последствий проявлений терроризма и экстремизма в границах поселения в части организации видеонаблюдения и технического мониторинга за обстановкой в общественных местах </t>
  </si>
  <si>
    <t xml:space="preserve">Компенсационные выплаты на частичное возмещение затрат по содержанию помещений оплате коммунальных услуг </t>
  </si>
  <si>
    <t xml:space="preserve">Денежные призы руководителям ТОС, занявшие 1,2,3 места </t>
  </si>
  <si>
    <t xml:space="preserve">Средства на проведение социально-значимых мероприятий органов ТОС, занявшие 1,2, 3 места </t>
  </si>
  <si>
    <t xml:space="preserve">Организация и проведение в День города национальных культур "В семье единой" </t>
  </si>
  <si>
    <t>Приобритение национальных экспонатов для организации (обновления) постоянно действующих экспозиций (выставок) в историко-краеведческом музее им. Полетаева по тематике истории, культуры народов города Туапсе</t>
  </si>
  <si>
    <t xml:space="preserve">Приобритение книг (журналов) для обновления постоянно действующих выставки на базе Центральной библиотечной ситсемы по тематике и культуры народов </t>
  </si>
  <si>
    <t>Газопровод высокого давления от ГРС «Туапсе» к ГГРП 4 в г. Туапсе</t>
  </si>
  <si>
    <t>Распределительные газопроводы среднего и низкого давления по микрорайонам</t>
  </si>
  <si>
    <t xml:space="preserve">Распределительные газопроводы низкого давления </t>
  </si>
  <si>
    <t>Мероприятия по техническому обслуживанию газопроводов в г. Туапсе</t>
  </si>
  <si>
    <t xml:space="preserve">Реконструкция ТП-27 с заменой на 2 БКТП-630 кВА пер.Гражданский </t>
  </si>
  <si>
    <t>Реконструкция сетей электроснабжения жилых домов №14,16,18,20,22,24,26 по ул. М.Жукова (проект)</t>
  </si>
  <si>
    <t xml:space="preserve">Реконструкция сетей электроснабжения жилых домов №14,16,18,20,22,24,26 по ул. М.Жукова </t>
  </si>
  <si>
    <t>Реконструкция ВЛ-0,4 кВ от ТП-182 по ул. Виноградной (проект)</t>
  </si>
  <si>
    <t xml:space="preserve">Реконструкция ВЛ-0,4 кВ от ТП-182 по ул. Виноградной </t>
  </si>
  <si>
    <t>Реконструкция ВЛИ -0,4 кВ от ТП - 142 и 158 (пер. Уральский, ул. Новицкого) (проект)</t>
  </si>
  <si>
    <t xml:space="preserve">Реконструкция ВЛИ -0,4 кВ от ТП - 142 и 158 (пер. Уральский, ул. Новицкого) </t>
  </si>
  <si>
    <t>Строительство линии 6 кВ от ТП -172 с установкой ТП к малоэтажной жилой застройке в районе щели Мостовая по ул. Калараша (проект)</t>
  </si>
  <si>
    <t xml:space="preserve">Реконструкция кабельно-воздушной линии электроснабжения 6 кВ  от КТП-216 до КРН-21 по ул. Керченская, ул. Халтурина </t>
  </si>
  <si>
    <t>Выплата процентов по кредитам</t>
  </si>
  <si>
    <t>Устройство пандусов для маломобильных групп населения  (ТТЮЗ,  в г.Туапсе)</t>
  </si>
  <si>
    <t>Обеспечение доступности для маломобильных граждан остановочных пунктов общественного пассажирского транспорта, расположенных на автомобильных дорогах местного значения.</t>
  </si>
  <si>
    <t>720 чел.</t>
  </si>
  <si>
    <t>Организационное и материально-техническое укрепление базы, развитие деятельности муниципального казенного учреждения «Туапсинский городской молодежный центр», молодёжных клубов по интересам.</t>
  </si>
  <si>
    <t>Организация работы площадок по месту жительства и летняя  трудовая занятость несовершеннолетних</t>
  </si>
  <si>
    <t>66 чел</t>
  </si>
  <si>
    <t>Обеспечение деятельности Муниципального казенного учреждения "Туапсинский городской молодежный центр" и организация работы специалистов по работе с молодежью</t>
  </si>
  <si>
    <t>Организация работы с молодёжью по месту жительства.                                                                                                                                                                                                        Развитие системы дворовых спортивных площадок и клубов по интересам молодёжи</t>
  </si>
  <si>
    <t>6220 чел.</t>
  </si>
  <si>
    <t>190.8</t>
  </si>
  <si>
    <t>4700 чел.</t>
  </si>
  <si>
    <t>Адресная социальная помощь жителям города, которые оказались в трудной (критической)  жизненной ситуации</t>
  </si>
  <si>
    <t>Установление ежемесячной выплаты адресной социальной помощи многодетным семьям, имеющим 5 и более несовершеннолетних детей в размере 500 руб. на каждого несовершеннолетнего ребенка.</t>
  </si>
  <si>
    <t xml:space="preserve">Ежемесячная компенсация труженикам тыла на оплату жилищно-коммунальных услуг в размере 300 руб. </t>
  </si>
  <si>
    <t>Предоставление выплат  на жилищно-коммунальные услуги  Почетным гражданам города (в размере 15 000 рублей ежегодно).</t>
  </si>
  <si>
    <t>Предоставление льготного проезда отдельным категориям граждан, пользующихся услугами городского общественного транспорта (инвалиды Великой Отечественной войны и школьники из многодетных семей).</t>
  </si>
  <si>
    <t>Льготная подписка на местные и краевые газеты для общественных организация ветеранов и инвалидов</t>
  </si>
  <si>
    <t>Выплата дополнительного материального обеспечения лицам, замещавших муниципальные должности и должности муниципальной службы</t>
  </si>
  <si>
    <t>Оказание адресной денежной помощи ветеранам Великой Отечественной войны в ознаменование 70-летия победы в Великой Отечественной войне 1941-1945 гг.</t>
  </si>
  <si>
    <r>
      <t xml:space="preserve">Выплаты персоналу в целях обеспечения выполнения функций муниципальльными казенными учреждениями </t>
    </r>
    <r>
      <rPr>
        <b/>
        <sz val="10"/>
        <rFont val="Arial"/>
        <family val="2"/>
        <charset val="204"/>
      </rPr>
      <t>местный бюджет</t>
    </r>
  </si>
  <si>
    <r>
      <t xml:space="preserve">Предоставление субсидий в целях стимулирования отдельных категорий работников муниципальных учреждений в сфере культуры, искусства и кинематографии  </t>
    </r>
    <r>
      <rPr>
        <b/>
        <sz val="10"/>
        <rFont val="Arial"/>
        <family val="2"/>
        <charset val="204"/>
      </rPr>
      <t>краевой  бюджет</t>
    </r>
  </si>
  <si>
    <r>
      <t xml:space="preserve">Выплаты персоналу в целях обеспечения выполнения функций муниципальльными казенными учреждениями </t>
    </r>
    <r>
      <rPr>
        <b/>
        <sz val="10"/>
        <rFont val="Arial"/>
        <family val="2"/>
        <charset val="204"/>
      </rPr>
      <t>краевой бюджет</t>
    </r>
  </si>
  <si>
    <r>
      <t xml:space="preserve">обеспечение деятельности Централизованной библиотечной системы </t>
    </r>
    <r>
      <rPr>
        <b/>
        <sz val="10"/>
        <rFont val="Arial"/>
        <family val="2"/>
        <charset val="204"/>
      </rPr>
      <t>местный бюджет</t>
    </r>
  </si>
  <si>
    <r>
      <t xml:space="preserve">обеспечение деятельности Централизованной библиотечной системы  по поэтапному повышению уровня  средней заработной платы </t>
    </r>
    <r>
      <rPr>
        <b/>
        <sz val="10"/>
        <rFont val="Arial"/>
        <family val="2"/>
        <charset val="204"/>
      </rPr>
      <t>краевой</t>
    </r>
    <r>
      <rPr>
        <sz val="10"/>
        <rFont val="Arial"/>
        <family val="2"/>
        <charset val="204"/>
      </rPr>
      <t xml:space="preserve"> </t>
    </r>
    <r>
      <rPr>
        <b/>
        <sz val="10"/>
        <rFont val="Arial"/>
        <family val="2"/>
        <charset val="204"/>
      </rPr>
      <t xml:space="preserve"> бюджет</t>
    </r>
  </si>
  <si>
    <r>
      <t xml:space="preserve">обеспечение деятельности Городского организационно- методического центра </t>
    </r>
    <r>
      <rPr>
        <b/>
        <sz val="10"/>
        <rFont val="Arial"/>
        <family val="2"/>
        <charset val="204"/>
      </rPr>
      <t xml:space="preserve"> местный бюджет</t>
    </r>
  </si>
  <si>
    <r>
      <t xml:space="preserve">обеспечение деятельности Городского организационно- методического центра по поэтапному повышению уровня средней заработной платы  </t>
    </r>
    <r>
      <rPr>
        <b/>
        <sz val="10"/>
        <rFont val="Arial"/>
        <family val="2"/>
        <charset val="204"/>
      </rPr>
      <t xml:space="preserve"> краевой бюджет</t>
    </r>
  </si>
  <si>
    <t>итого по подпрограмме</t>
  </si>
  <si>
    <t>в том числе местный бюджет</t>
  </si>
  <si>
    <t>в том числе краевой бюджет</t>
  </si>
  <si>
    <t>Диспанцеризация муниципальных служащих</t>
  </si>
  <si>
    <t>Проведение выборов в представительные органы Туапсинского городского поселения</t>
  </si>
  <si>
    <t>Обучение работников по охране труда</t>
  </si>
  <si>
    <t>Капитальный ремонт городской бани</t>
  </si>
  <si>
    <t>Благоустройство общественных территорий</t>
  </si>
  <si>
    <t>Благоустройство дворовых территорий</t>
  </si>
  <si>
    <t>Муниципальная программа "Комфортная среда"</t>
  </si>
</sst>
</file>

<file path=xl/styles.xml><?xml version="1.0" encoding="utf-8"?>
<styleSheet xmlns="http://schemas.openxmlformats.org/spreadsheetml/2006/main">
  <numFmts count="4">
    <numFmt numFmtId="43" formatCode="_-* #,##0.00_р_._-;\-* #,##0.00_р_._-;_-* &quot;-&quot;??_р_._-;_-@_-"/>
    <numFmt numFmtId="164" formatCode="_(* #,##0.00_);_(* \(#,##0.00\);_(* &quot;-&quot;??_);_(@_)"/>
    <numFmt numFmtId="165" formatCode="0.0"/>
    <numFmt numFmtId="166" formatCode="#,##0.0"/>
  </numFmts>
  <fonts count="55">
    <font>
      <sz val="11"/>
      <color theme="1"/>
      <name val="Calibri"/>
      <family val="2"/>
      <charset val="204"/>
      <scheme val="minor"/>
    </font>
    <font>
      <sz val="10"/>
      <name val="Arial"/>
    </font>
    <font>
      <b/>
      <sz val="14"/>
      <name val="Times New Roman"/>
      <family val="1"/>
      <charset val="204"/>
    </font>
    <font>
      <sz val="11"/>
      <name val="Arial"/>
      <family val="2"/>
      <charset val="204"/>
    </font>
    <font>
      <b/>
      <sz val="14"/>
      <color indexed="8"/>
      <name val="Times New Roman"/>
      <family val="1"/>
      <charset val="204"/>
    </font>
    <font>
      <b/>
      <sz val="10"/>
      <color indexed="8"/>
      <name val="Times New Roman"/>
      <family val="1"/>
      <charset val="204"/>
    </font>
    <font>
      <sz val="11"/>
      <color indexed="8"/>
      <name val="Calibri"/>
      <family val="2"/>
      <charset val="204"/>
    </font>
    <font>
      <b/>
      <sz val="16"/>
      <name val="Times New Roman"/>
      <family val="1"/>
      <charset val="204"/>
    </font>
    <font>
      <b/>
      <sz val="14"/>
      <color indexed="10"/>
      <name val="Times New Roman"/>
      <family val="1"/>
      <charset val="204"/>
    </font>
    <font>
      <b/>
      <sz val="11"/>
      <name val="Arial"/>
      <family val="2"/>
      <charset val="204"/>
    </font>
    <font>
      <b/>
      <sz val="14"/>
      <color indexed="8"/>
      <name val="Arial"/>
      <family val="2"/>
      <charset val="204"/>
    </font>
    <font>
      <b/>
      <sz val="11"/>
      <name val="Times New Roman"/>
      <family val="1"/>
      <charset val="204"/>
    </font>
    <font>
      <sz val="12"/>
      <name val="Arial"/>
      <family val="2"/>
      <charset val="204"/>
    </font>
    <font>
      <sz val="10"/>
      <name val="Arial"/>
      <family val="2"/>
      <charset val="204"/>
    </font>
    <font>
      <b/>
      <sz val="14"/>
      <name val="Arial"/>
      <family val="2"/>
      <charset val="204"/>
    </font>
    <font>
      <b/>
      <sz val="14"/>
      <color theme="1"/>
      <name val="Calibri"/>
      <family val="2"/>
      <charset val="204"/>
      <scheme val="minor"/>
    </font>
    <font>
      <b/>
      <sz val="10"/>
      <name val="Arial"/>
      <family val="2"/>
      <charset val="204"/>
    </font>
    <font>
      <sz val="12"/>
      <color indexed="8"/>
      <name val="Times New Roman"/>
      <family val="1"/>
      <charset val="204"/>
    </font>
    <font>
      <sz val="11"/>
      <color theme="1"/>
      <name val="Calibri"/>
      <family val="2"/>
      <charset val="204"/>
      <scheme val="minor"/>
    </font>
    <font>
      <sz val="14"/>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u/>
      <sz val="12"/>
      <color indexed="12"/>
      <name val="Arial"/>
      <family val="2"/>
      <charset val="204"/>
    </font>
    <font>
      <sz val="12"/>
      <name val="Times New Roman"/>
      <family val="1"/>
      <charset val="204"/>
    </font>
    <font>
      <sz val="11"/>
      <color indexed="8"/>
      <name val="Times New Roman"/>
      <family val="1"/>
      <charset val="204"/>
    </font>
    <font>
      <sz val="11"/>
      <name val="Times New Roman"/>
      <family val="1"/>
      <charset val="204"/>
    </font>
    <font>
      <sz val="11"/>
      <color theme="1"/>
      <name val="Times New Roman"/>
      <family val="1"/>
      <charset val="204"/>
    </font>
    <font>
      <sz val="12"/>
      <color rgb="FF000000"/>
      <name val="Times New Roman"/>
      <family val="1"/>
      <charset val="204"/>
    </font>
    <font>
      <sz val="10"/>
      <color indexed="8"/>
      <name val="Times New Roman"/>
      <family val="1"/>
      <charset val="204"/>
    </font>
    <font>
      <b/>
      <sz val="11"/>
      <color indexed="8"/>
      <name val="Times New Roman"/>
      <family val="1"/>
      <charset val="204"/>
    </font>
    <font>
      <i/>
      <sz val="10"/>
      <color indexed="8"/>
      <name val="Times New Roman"/>
      <family val="1"/>
      <charset val="204"/>
    </font>
    <font>
      <i/>
      <sz val="10"/>
      <name val="Times New Roman"/>
      <family val="1"/>
      <charset val="204"/>
    </font>
    <font>
      <b/>
      <sz val="12"/>
      <color indexed="8"/>
      <name val="Times New Roman"/>
      <family val="1"/>
      <charset val="204"/>
    </font>
    <font>
      <sz val="14"/>
      <color theme="1"/>
      <name val="Calibri"/>
      <family val="2"/>
      <charset val="204"/>
      <scheme val="minor"/>
    </font>
    <font>
      <sz val="14"/>
      <name val="Arial"/>
      <family val="2"/>
      <charset val="204"/>
    </font>
    <font>
      <i/>
      <sz val="12"/>
      <color indexed="8"/>
      <name val="Times New Roman"/>
      <family val="1"/>
      <charset val="204"/>
    </font>
    <font>
      <b/>
      <sz val="10"/>
      <name val="Times New Roman"/>
      <family val="1"/>
      <charset val="204"/>
    </font>
    <font>
      <i/>
      <sz val="10"/>
      <name val="Arial"/>
      <family val="2"/>
      <charset val="204"/>
    </font>
    <font>
      <b/>
      <sz val="12"/>
      <name val="Times New Roman"/>
      <family val="1"/>
      <charset val="204"/>
    </font>
    <font>
      <sz val="9"/>
      <name val="Arial"/>
      <family val="2"/>
      <charset val="204"/>
    </font>
    <font>
      <sz val="8"/>
      <name val="Times New Roman"/>
      <family val="1"/>
      <charset val="204"/>
    </font>
    <font>
      <sz val="8"/>
      <name val="Arial"/>
      <family val="2"/>
      <charset val="204"/>
    </font>
    <font>
      <b/>
      <i/>
      <sz val="10"/>
      <color indexed="8"/>
      <name val="Times New Roman"/>
      <family val="1"/>
      <charset val="204"/>
    </font>
    <font>
      <b/>
      <i/>
      <sz val="10"/>
      <name val="Times New Roman"/>
      <family val="1"/>
      <charset val="204"/>
    </font>
    <font>
      <b/>
      <sz val="12"/>
      <name val="Arial"/>
      <family val="2"/>
      <charset val="204"/>
    </font>
    <font>
      <b/>
      <i/>
      <sz val="10"/>
      <name val="Arial"/>
      <family val="2"/>
      <charset val="204"/>
    </font>
    <font>
      <sz val="10"/>
      <color theme="1"/>
      <name val="Times New Roman"/>
      <family val="1"/>
      <charset val="204"/>
    </font>
    <font>
      <sz val="12"/>
      <color rgb="FFFF0000"/>
      <name val="Times New Roman"/>
      <family val="1"/>
      <charset val="204"/>
    </font>
    <font>
      <sz val="12"/>
      <color theme="1"/>
      <name val="Calibri"/>
      <family val="2"/>
      <charset val="204"/>
      <scheme val="minor"/>
    </font>
    <font>
      <b/>
      <sz val="12"/>
      <color theme="1"/>
      <name val="Calibri"/>
      <family val="2"/>
      <charset val="204"/>
      <scheme val="minor"/>
    </font>
    <font>
      <sz val="8"/>
      <color rgb="FF000000"/>
      <name val="Times New Roman"/>
      <family val="1"/>
      <charset val="204"/>
    </font>
    <font>
      <sz val="8"/>
      <color rgb="FF000000"/>
      <name val="Calibri"/>
      <family val="2"/>
      <charset val="204"/>
    </font>
    <font>
      <sz val="13.5"/>
      <name val="Arial"/>
      <family val="2"/>
      <charset val="204"/>
    </font>
    <font>
      <sz val="14"/>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rgb="FF000000"/>
      </left>
      <right style="thick">
        <color rgb="FF000000"/>
      </right>
      <top style="medium">
        <color rgb="FF000000"/>
      </top>
      <bottom style="medium">
        <color rgb="FF000000"/>
      </bottom>
      <diagonal/>
    </border>
    <border>
      <left style="medium">
        <color rgb="FF000000"/>
      </left>
      <right style="thick">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s>
  <cellStyleXfs count="8">
    <xf numFmtId="0" fontId="0"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 fillId="0" borderId="0"/>
    <xf numFmtId="164" fontId="6" fillId="0" borderId="0"/>
    <xf numFmtId="43" fontId="18" fillId="0" borderId="0" applyFont="0" applyFill="0" applyBorder="0" applyAlignment="0" applyProtection="0"/>
    <xf numFmtId="0" fontId="23" fillId="0" borderId="0" applyNumberFormat="0" applyFill="0" applyBorder="0" applyAlignment="0" applyProtection="0">
      <alignment vertical="top"/>
      <protection locked="0"/>
    </xf>
  </cellStyleXfs>
  <cellXfs count="539">
    <xf numFmtId="0" fontId="0" fillId="0" borderId="0" xfId="0"/>
    <xf numFmtId="0" fontId="1" fillId="0" borderId="0" xfId="1" applyProtection="1">
      <protection locked="0"/>
    </xf>
    <xf numFmtId="0" fontId="3" fillId="0" borderId="0" xfId="1" applyFont="1" applyProtection="1">
      <protection locked="0"/>
    </xf>
    <xf numFmtId="0" fontId="1" fillId="0" borderId="0" xfId="1"/>
    <xf numFmtId="0" fontId="1" fillId="0" borderId="4" xfId="1" applyBorder="1"/>
    <xf numFmtId="0" fontId="4" fillId="3" borderId="14" xfId="1" applyFont="1" applyFill="1" applyBorder="1" applyAlignment="1" applyProtection="1">
      <alignment horizontal="center" vertical="center" wrapText="1"/>
      <protection locked="0"/>
    </xf>
    <xf numFmtId="0" fontId="5" fillId="3" borderId="13" xfId="1" applyFont="1" applyFill="1" applyBorder="1" applyAlignment="1" applyProtection="1">
      <alignment horizontal="center" vertical="center" wrapText="1"/>
      <protection locked="0"/>
    </xf>
    <xf numFmtId="164" fontId="5" fillId="3" borderId="13" xfId="3" applyNumberFormat="1" applyFont="1" applyFill="1" applyBorder="1" applyAlignment="1" applyProtection="1">
      <alignment horizontal="center" vertical="center" wrapText="1"/>
      <protection locked="0"/>
    </xf>
    <xf numFmtId="164" fontId="5" fillId="3" borderId="12" xfId="3" applyNumberFormat="1" applyFont="1" applyFill="1" applyBorder="1" applyAlignment="1" applyProtection="1">
      <alignment horizontal="center" vertical="center" wrapText="1"/>
      <protection locked="0"/>
    </xf>
    <xf numFmtId="0" fontId="5" fillId="4" borderId="13" xfId="1" applyFont="1" applyFill="1" applyBorder="1" applyAlignment="1" applyProtection="1">
      <alignment horizontal="center" vertical="center" wrapText="1"/>
      <protection locked="0"/>
    </xf>
    <xf numFmtId="164" fontId="5" fillId="4" borderId="13" xfId="3" applyNumberFormat="1" applyFont="1" applyFill="1" applyBorder="1" applyAlignment="1" applyProtection="1">
      <alignment horizontal="center" vertical="center" wrapText="1"/>
      <protection locked="0"/>
    </xf>
    <xf numFmtId="164" fontId="5" fillId="4" borderId="12" xfId="3" applyNumberFormat="1" applyFont="1" applyFill="1" applyBorder="1" applyAlignment="1" applyProtection="1">
      <alignment horizontal="center" vertical="center" wrapText="1"/>
      <protection locked="0"/>
    </xf>
    <xf numFmtId="0" fontId="1" fillId="0" borderId="3" xfId="1" applyBorder="1"/>
    <xf numFmtId="0" fontId="1" fillId="0" borderId="7" xfId="1" applyBorder="1"/>
    <xf numFmtId="0" fontId="1" fillId="0" borderId="10" xfId="1" applyBorder="1"/>
    <xf numFmtId="0" fontId="1" fillId="0" borderId="11" xfId="1" applyBorder="1"/>
    <xf numFmtId="0" fontId="2" fillId="3" borderId="11" xfId="1" applyFont="1" applyFill="1" applyBorder="1" applyAlignment="1" applyProtection="1">
      <alignment horizontal="center" vertical="center" wrapText="1"/>
      <protection locked="0"/>
    </xf>
    <xf numFmtId="0" fontId="1" fillId="0" borderId="5" xfId="1" applyBorder="1"/>
    <xf numFmtId="0" fontId="1" fillId="0" borderId="15" xfId="1" applyBorder="1"/>
    <xf numFmtId="0" fontId="1" fillId="0" borderId="8" xfId="1" applyBorder="1"/>
    <xf numFmtId="164" fontId="5" fillId="3" borderId="18" xfId="3" applyNumberFormat="1" applyFont="1" applyFill="1" applyBorder="1" applyAlignment="1" applyProtection="1">
      <alignment horizontal="center" vertical="center" wrapText="1"/>
      <protection locked="0"/>
    </xf>
    <xf numFmtId="0" fontId="1" fillId="0" borderId="2" xfId="1" applyBorder="1" applyProtection="1">
      <protection locked="0"/>
    </xf>
    <xf numFmtId="0" fontId="1" fillId="0" borderId="9" xfId="1" applyBorder="1"/>
    <xf numFmtId="0" fontId="12" fillId="0" borderId="0" xfId="1" applyFont="1"/>
    <xf numFmtId="0" fontId="4" fillId="3" borderId="24" xfId="1" applyFont="1" applyFill="1" applyBorder="1" applyAlignment="1" applyProtection="1">
      <alignment horizontal="center" vertical="center" wrapText="1"/>
      <protection locked="0"/>
    </xf>
    <xf numFmtId="164" fontId="5" fillId="3" borderId="26" xfId="3" applyNumberFormat="1" applyFont="1" applyFill="1" applyBorder="1" applyAlignment="1" applyProtection="1">
      <alignment horizontal="center" vertical="center" wrapText="1"/>
      <protection locked="0"/>
    </xf>
    <xf numFmtId="0" fontId="13" fillId="0" borderId="4" xfId="1" applyFont="1" applyBorder="1"/>
    <xf numFmtId="0" fontId="4" fillId="3" borderId="4" xfId="1" applyFont="1" applyFill="1" applyBorder="1" applyAlignment="1" applyProtection="1">
      <alignment horizontal="center" vertical="center" wrapText="1"/>
      <protection locked="0"/>
    </xf>
    <xf numFmtId="164" fontId="5" fillId="3" borderId="4" xfId="3" applyNumberFormat="1" applyFont="1" applyFill="1" applyBorder="1" applyAlignment="1" applyProtection="1">
      <alignment horizontal="center" vertical="center" wrapText="1"/>
      <protection locked="0"/>
    </xf>
    <xf numFmtId="0" fontId="1" fillId="0" borderId="0" xfId="1" applyAlignment="1">
      <alignment horizontal="center" vertical="center" wrapText="1"/>
    </xf>
    <xf numFmtId="164" fontId="5" fillId="3" borderId="2" xfId="3" applyNumberFormat="1" applyFont="1" applyFill="1" applyBorder="1" applyAlignment="1" applyProtection="1">
      <alignment horizontal="center" vertical="center" wrapText="1"/>
      <protection locked="0"/>
    </xf>
    <xf numFmtId="0" fontId="1" fillId="0" borderId="8" xfId="1" applyBorder="1" applyAlignment="1">
      <alignment horizontal="center" vertical="center" wrapText="1"/>
    </xf>
    <xf numFmtId="0" fontId="13" fillId="0" borderId="4" xfId="1" applyFont="1" applyBorder="1" applyAlignment="1">
      <alignment wrapText="1"/>
    </xf>
    <xf numFmtId="0" fontId="13" fillId="0" borderId="8" xfId="1" applyFont="1" applyBorder="1" applyAlignment="1">
      <alignment wrapText="1"/>
    </xf>
    <xf numFmtId="0" fontId="13" fillId="0" borderId="8" xfId="1" applyFont="1" applyBorder="1"/>
    <xf numFmtId="0" fontId="20" fillId="0" borderId="0" xfId="0" applyFont="1" applyAlignment="1">
      <alignment wrapText="1"/>
    </xf>
    <xf numFmtId="0" fontId="22" fillId="0" borderId="4" xfId="0" applyFont="1" applyBorder="1" applyAlignment="1">
      <alignment horizontal="left" vertical="center" wrapText="1"/>
    </xf>
    <xf numFmtId="2" fontId="22" fillId="0" borderId="4" xfId="0" applyNumberFormat="1" applyFont="1" applyBorder="1" applyAlignment="1">
      <alignment horizontal="center" vertical="center" wrapText="1"/>
    </xf>
    <xf numFmtId="0" fontId="22" fillId="0" borderId="4" xfId="7" applyFont="1" applyBorder="1" applyAlignment="1" applyProtection="1">
      <alignment horizontal="left" vertical="top" wrapText="1"/>
    </xf>
    <xf numFmtId="0" fontId="22" fillId="3" borderId="4" xfId="7" applyFont="1" applyFill="1" applyBorder="1" applyAlignment="1" applyProtection="1">
      <alignment horizontal="left" vertical="top" wrapText="1"/>
    </xf>
    <xf numFmtId="2" fontId="22" fillId="3" borderId="4" xfId="0" applyNumberFormat="1" applyFont="1" applyFill="1" applyBorder="1" applyAlignment="1">
      <alignment horizontal="center" vertical="center" wrapText="1"/>
    </xf>
    <xf numFmtId="0" fontId="22" fillId="2" borderId="4" xfId="7" applyFont="1" applyFill="1" applyBorder="1" applyAlignment="1" applyProtection="1">
      <alignment horizontal="left" vertical="top" wrapText="1"/>
    </xf>
    <xf numFmtId="2" fontId="22" fillId="2" borderId="4" xfId="0" applyNumberFormat="1" applyFont="1" applyFill="1" applyBorder="1" applyAlignment="1">
      <alignment horizontal="center" vertical="center" wrapText="1"/>
    </xf>
    <xf numFmtId="164" fontId="5" fillId="0" borderId="4" xfId="3" applyNumberFormat="1" applyFont="1" applyFill="1" applyBorder="1" applyAlignment="1" applyProtection="1">
      <alignment horizontal="center" vertical="center" wrapText="1"/>
      <protection locked="0"/>
    </xf>
    <xf numFmtId="164" fontId="25" fillId="2" borderId="4" xfId="6"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protection locked="0"/>
    </xf>
    <xf numFmtId="164" fontId="26" fillId="2" borderId="4" xfId="6" applyNumberFormat="1" applyFont="1" applyFill="1" applyBorder="1" applyAlignment="1" applyProtection="1">
      <alignment horizontal="center" vertical="center" wrapText="1"/>
      <protection locked="0"/>
    </xf>
    <xf numFmtId="164" fontId="26" fillId="2" borderId="4" xfId="6" applyNumberFormat="1" applyFont="1" applyFill="1" applyBorder="1" applyAlignment="1" applyProtection="1">
      <alignment vertical="center" wrapText="1"/>
      <protection locked="0"/>
    </xf>
    <xf numFmtId="2" fontId="3" fillId="0" borderId="4" xfId="0" applyNumberFormat="1" applyFont="1" applyBorder="1" applyAlignment="1" applyProtection="1">
      <alignment vertical="center"/>
      <protection locked="0"/>
    </xf>
    <xf numFmtId="0" fontId="5" fillId="3" borderId="4" xfId="0" applyFont="1" applyFill="1" applyBorder="1" applyAlignment="1" applyProtection="1">
      <alignment horizontal="center" vertical="center" wrapText="1"/>
    </xf>
    <xf numFmtId="164" fontId="5" fillId="3" borderId="4" xfId="6" applyNumberFormat="1" applyFont="1" applyFill="1" applyBorder="1" applyAlignment="1" applyProtection="1">
      <alignment horizontal="center" vertical="center" wrapText="1"/>
    </xf>
    <xf numFmtId="0" fontId="1" fillId="3" borderId="4" xfId="1" applyFill="1" applyBorder="1"/>
    <xf numFmtId="164" fontId="5" fillId="3" borderId="8" xfId="3" applyNumberFormat="1" applyFont="1" applyFill="1" applyBorder="1" applyAlignment="1" applyProtection="1">
      <alignment horizontal="center" vertical="center" wrapText="1"/>
      <protection locked="0"/>
    </xf>
    <xf numFmtId="2" fontId="25" fillId="5" borderId="4" xfId="0" applyNumberFormat="1" applyFont="1" applyFill="1" applyBorder="1" applyAlignment="1" applyProtection="1">
      <alignment horizontal="center" vertical="center" wrapText="1"/>
      <protection locked="0"/>
    </xf>
    <xf numFmtId="2" fontId="26" fillId="0" borderId="4" xfId="0" applyNumberFormat="1" applyFont="1" applyBorder="1" applyAlignment="1">
      <alignment horizontal="center" vertical="center" wrapText="1"/>
    </xf>
    <xf numFmtId="0" fontId="25" fillId="5" borderId="4" xfId="0" applyFont="1" applyFill="1" applyBorder="1" applyAlignment="1" applyProtection="1">
      <alignment horizontal="left" vertical="center" wrapText="1"/>
      <protection locked="0"/>
    </xf>
    <xf numFmtId="0" fontId="26" fillId="2" borderId="4" xfId="0" applyFont="1" applyFill="1" applyBorder="1" applyAlignment="1">
      <alignment horizontal="left" vertical="center" wrapText="1"/>
    </xf>
    <xf numFmtId="164" fontId="26" fillId="0" borderId="4" xfId="6" applyNumberFormat="1" applyFont="1" applyFill="1" applyBorder="1" applyAlignment="1" applyProtection="1">
      <alignment horizontal="center" vertical="center" wrapText="1"/>
      <protection locked="0"/>
    </xf>
    <xf numFmtId="0" fontId="22" fillId="0" borderId="4" xfId="1" applyFont="1" applyBorder="1"/>
    <xf numFmtId="165" fontId="22" fillId="0" borderId="4" xfId="1" applyNumberFormat="1" applyFont="1" applyBorder="1"/>
    <xf numFmtId="0" fontId="31" fillId="0" borderId="36" xfId="4" applyFont="1" applyBorder="1" applyAlignment="1">
      <alignment vertical="top" wrapText="1"/>
    </xf>
    <xf numFmtId="164" fontId="5" fillId="3" borderId="0" xfId="3" applyNumberFormat="1" applyFont="1" applyFill="1" applyBorder="1" applyAlignment="1" applyProtection="1">
      <alignment horizontal="center" vertical="center" wrapText="1"/>
      <protection locked="0"/>
    </xf>
    <xf numFmtId="0" fontId="13" fillId="0" borderId="4" xfId="0" applyFont="1" applyBorder="1" applyProtection="1">
      <protection locked="0"/>
    </xf>
    <xf numFmtId="43" fontId="5" fillId="3" borderId="4" xfId="6" applyFont="1" applyFill="1" applyBorder="1" applyAlignment="1" applyProtection="1">
      <alignment horizontal="center" vertical="center" wrapText="1"/>
    </xf>
    <xf numFmtId="0" fontId="15" fillId="0" borderId="8" xfId="0" applyFont="1" applyBorder="1" applyAlignment="1">
      <alignment horizontal="center" vertical="center" wrapText="1"/>
    </xf>
    <xf numFmtId="0" fontId="24" fillId="0" borderId="18" xfId="0" applyFont="1" applyBorder="1" applyAlignment="1">
      <alignment vertical="top" wrapText="1"/>
    </xf>
    <xf numFmtId="0" fontId="24" fillId="0" borderId="35" xfId="0" applyFont="1" applyBorder="1" applyAlignment="1">
      <alignment vertical="top" wrapText="1"/>
    </xf>
    <xf numFmtId="0" fontId="28" fillId="0" borderId="18" xfId="0" applyFont="1" applyBorder="1" applyAlignment="1">
      <alignment vertical="top" wrapText="1"/>
    </xf>
    <xf numFmtId="164" fontId="22" fillId="2" borderId="4" xfId="6" applyNumberFormat="1" applyFont="1" applyFill="1" applyBorder="1" applyAlignment="1" applyProtection="1">
      <alignment horizontal="center" vertical="center" wrapText="1"/>
      <protection locked="0"/>
    </xf>
    <xf numFmtId="0" fontId="12" fillId="0" borderId="4" xfId="1" applyFont="1" applyBorder="1"/>
    <xf numFmtId="164" fontId="33" fillId="3" borderId="4" xfId="3" applyNumberFormat="1" applyFont="1" applyFill="1" applyBorder="1" applyAlignment="1" applyProtection="1">
      <alignment horizontal="center" vertical="center" wrapText="1"/>
      <protection locked="0"/>
    </xf>
    <xf numFmtId="0" fontId="1" fillId="0" borderId="4" xfId="1" applyBorder="1" applyAlignment="1">
      <alignment horizontal="center" vertical="center"/>
    </xf>
    <xf numFmtId="164" fontId="5" fillId="3" borderId="27" xfId="6" applyNumberFormat="1" applyFont="1" applyFill="1" applyBorder="1" applyAlignment="1" applyProtection="1">
      <alignment horizontal="center" vertical="center" wrapText="1"/>
    </xf>
    <xf numFmtId="0" fontId="24" fillId="0" borderId="4" xfId="1" applyFont="1" applyBorder="1" applyAlignment="1">
      <alignment wrapText="1"/>
    </xf>
    <xf numFmtId="165" fontId="24" fillId="0" borderId="4" xfId="1" applyNumberFormat="1" applyFont="1" applyBorder="1" applyAlignment="1">
      <alignment horizontal="center" vertical="center"/>
    </xf>
    <xf numFmtId="164" fontId="33" fillId="3" borderId="11" xfId="3" applyNumberFormat="1" applyFont="1" applyFill="1" applyBorder="1" applyAlignment="1" applyProtection="1">
      <alignment horizontal="center" vertical="center" wrapText="1"/>
      <protection locked="0"/>
    </xf>
    <xf numFmtId="0" fontId="1" fillId="2" borderId="4" xfId="1" applyFill="1" applyBorder="1"/>
    <xf numFmtId="0" fontId="1" fillId="0" borderId="4" xfId="1" applyBorder="1" applyAlignment="1">
      <alignment horizontal="center" vertical="center" wrapText="1"/>
    </xf>
    <xf numFmtId="0" fontId="19" fillId="6" borderId="4" xfId="1" applyFont="1" applyFill="1" applyBorder="1" applyAlignment="1">
      <alignment horizontal="center" vertical="center" wrapText="1"/>
    </xf>
    <xf numFmtId="0" fontId="19" fillId="6" borderId="4" xfId="1" applyFont="1" applyFill="1" applyBorder="1"/>
    <xf numFmtId="43" fontId="19" fillId="6" borderId="4" xfId="1" applyNumberFormat="1" applyFont="1" applyFill="1" applyBorder="1"/>
    <xf numFmtId="2" fontId="19" fillId="6" borderId="4" xfId="1" applyNumberFormat="1" applyFont="1" applyFill="1" applyBorder="1"/>
    <xf numFmtId="0" fontId="13" fillId="0" borderId="5" xfId="1" applyFont="1" applyBorder="1"/>
    <xf numFmtId="0" fontId="1" fillId="0" borderId="4" xfId="1" applyBorder="1" applyAlignment="1">
      <alignment horizontal="left" vertical="center"/>
    </xf>
    <xf numFmtId="164" fontId="26" fillId="0" borderId="4" xfId="6" applyNumberFormat="1" applyFont="1" applyFill="1" applyBorder="1" applyAlignment="1" applyProtection="1">
      <alignment vertical="center" wrapText="1"/>
      <protection locked="0"/>
    </xf>
    <xf numFmtId="0" fontId="13" fillId="0" borderId="4" xfId="1" applyFont="1" applyBorder="1" applyAlignment="1">
      <alignment horizontal="center"/>
    </xf>
    <xf numFmtId="9" fontId="13" fillId="0" borderId="7" xfId="1" applyNumberFormat="1" applyFont="1" applyBorder="1"/>
    <xf numFmtId="2" fontId="13" fillId="0" borderId="4" xfId="1" applyNumberFormat="1" applyFont="1" applyBorder="1" applyAlignment="1">
      <alignment horizontal="center"/>
    </xf>
    <xf numFmtId="0" fontId="13" fillId="0" borderId="5" xfId="1" applyFont="1" applyBorder="1" applyAlignment="1">
      <alignment horizontal="center"/>
    </xf>
    <xf numFmtId="4" fontId="22" fillId="0" borderId="4" xfId="1" applyNumberFormat="1" applyFont="1" applyBorder="1"/>
    <xf numFmtId="4" fontId="32" fillId="0" borderId="4" xfId="1" applyNumberFormat="1" applyFont="1" applyBorder="1"/>
    <xf numFmtId="0" fontId="38" fillId="0" borderId="4" xfId="1" applyFont="1" applyBorder="1"/>
    <xf numFmtId="164" fontId="33" fillId="3" borderId="31" xfId="3" applyNumberFormat="1" applyFont="1" applyFill="1" applyBorder="1" applyAlignment="1" applyProtection="1">
      <alignment horizontal="center" vertical="center" wrapText="1"/>
      <protection locked="0"/>
    </xf>
    <xf numFmtId="0" fontId="22" fillId="0" borderId="4" xfId="1" applyFont="1" applyBorder="1" applyAlignment="1">
      <alignment vertical="center" wrapText="1"/>
    </xf>
    <xf numFmtId="0" fontId="22" fillId="0" borderId="4" xfId="1" applyFont="1" applyBorder="1" applyAlignment="1">
      <alignment horizontal="center" vertical="center"/>
    </xf>
    <xf numFmtId="164" fontId="5" fillId="0" borderId="4" xfId="6" applyNumberFormat="1"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164" fontId="5" fillId="3" borderId="27" xfId="3" applyNumberFormat="1" applyFont="1" applyFill="1" applyBorder="1" applyAlignment="1" applyProtection="1">
      <alignment horizontal="center" vertical="center" wrapText="1"/>
      <protection locked="0"/>
    </xf>
    <xf numFmtId="0" fontId="24" fillId="0" borderId="4" xfId="1" applyFont="1" applyBorder="1"/>
    <xf numFmtId="0" fontId="24" fillId="0" borderId="4" xfId="1" applyFont="1" applyBorder="1" applyAlignment="1">
      <alignment horizontal="left" wrapText="1"/>
    </xf>
    <xf numFmtId="0" fontId="1" fillId="0" borderId="4" xfId="1" applyBorder="1" applyAlignment="1">
      <alignment horizontal="left"/>
    </xf>
    <xf numFmtId="164" fontId="5" fillId="3" borderId="4" xfId="3" applyNumberFormat="1" applyFont="1" applyFill="1" applyBorder="1" applyAlignment="1" applyProtection="1">
      <alignment horizontal="left" vertical="center" wrapText="1"/>
      <protection locked="0"/>
    </xf>
    <xf numFmtId="0" fontId="16" fillId="3" borderId="4" xfId="1" applyFont="1" applyFill="1" applyBorder="1" applyAlignment="1">
      <alignment horizontal="right" vertical="center"/>
    </xf>
    <xf numFmtId="0" fontId="13" fillId="0" borderId="4" xfId="1" applyNumberFormat="1" applyFont="1" applyFill="1" applyBorder="1" applyAlignment="1">
      <alignment wrapText="1"/>
    </xf>
    <xf numFmtId="0" fontId="13" fillId="0" borderId="4" xfId="1" applyFont="1" applyFill="1" applyBorder="1" applyAlignment="1">
      <alignment horizontal="left" vertical="center"/>
    </xf>
    <xf numFmtId="4" fontId="26" fillId="2" borderId="4" xfId="0" applyNumberFormat="1" applyFont="1" applyFill="1" applyBorder="1" applyAlignment="1" applyProtection="1">
      <alignment horizontal="center" vertical="center"/>
      <protection locked="0"/>
    </xf>
    <xf numFmtId="2" fontId="26" fillId="0" borderId="4" xfId="0" applyNumberFormat="1" applyFont="1" applyBorder="1" applyAlignment="1" applyProtection="1">
      <alignment vertical="center"/>
      <protection locked="0"/>
    </xf>
    <xf numFmtId="0" fontId="29" fillId="2" borderId="4" xfId="0" applyFont="1" applyFill="1" applyBorder="1" applyAlignment="1" applyProtection="1">
      <alignment horizontal="left" vertical="center" wrapText="1"/>
    </xf>
    <xf numFmtId="0" fontId="12" fillId="0" borderId="4" xfId="1" applyFont="1" applyFill="1" applyBorder="1"/>
    <xf numFmtId="0" fontId="12" fillId="0" borderId="4" xfId="1" applyFont="1" applyFill="1" applyBorder="1" applyAlignment="1">
      <alignment wrapText="1"/>
    </xf>
    <xf numFmtId="0" fontId="1" fillId="6" borderId="4" xfId="1" applyFill="1" applyBorder="1" applyAlignment="1">
      <alignment horizontal="center" vertical="center" wrapText="1"/>
    </xf>
    <xf numFmtId="0" fontId="1" fillId="6" borderId="4" xfId="1" applyFill="1" applyBorder="1"/>
    <xf numFmtId="2" fontId="1" fillId="6" borderId="4" xfId="1" applyNumberFormat="1" applyFill="1" applyBorder="1"/>
    <xf numFmtId="0" fontId="39" fillId="0" borderId="4" xfId="0" applyFont="1" applyBorder="1" applyAlignment="1">
      <alignment vertical="top" wrapText="1"/>
    </xf>
    <xf numFmtId="0" fontId="24" fillId="3" borderId="4" xfId="0" applyFont="1" applyFill="1" applyBorder="1" applyAlignment="1">
      <alignment vertical="center" wrapText="1"/>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4" fillId="3" borderId="4" xfId="1" applyFont="1" applyFill="1" applyBorder="1" applyAlignment="1" applyProtection="1">
      <alignment horizontal="center" vertical="center"/>
      <protection locked="0"/>
    </xf>
    <xf numFmtId="0" fontId="17" fillId="3" borderId="4" xfId="1" applyFont="1" applyFill="1" applyBorder="1" applyAlignment="1" applyProtection="1">
      <alignment horizontal="left" vertical="center" wrapText="1"/>
      <protection locked="0"/>
    </xf>
    <xf numFmtId="165" fontId="30" fillId="3" borderId="4" xfId="6" applyNumberFormat="1" applyFont="1" applyFill="1" applyBorder="1" applyAlignment="1" applyProtection="1">
      <alignment horizontal="right" vertical="center" wrapText="1"/>
    </xf>
    <xf numFmtId="0" fontId="13" fillId="3" borderId="7" xfId="0" applyFont="1" applyFill="1" applyBorder="1" applyProtection="1">
      <protection locked="0"/>
    </xf>
    <xf numFmtId="0" fontId="4" fillId="7" borderId="22" xfId="1" applyFont="1" applyFill="1" applyBorder="1" applyAlignment="1" applyProtection="1">
      <alignment horizontal="center" vertical="center" wrapText="1"/>
      <protection locked="0"/>
    </xf>
    <xf numFmtId="164" fontId="5" fillId="7" borderId="27" xfId="3" applyNumberFormat="1" applyFont="1" applyFill="1" applyBorder="1" applyAlignment="1" applyProtection="1">
      <alignment horizontal="center" vertical="center" wrapText="1"/>
      <protection locked="0"/>
    </xf>
    <xf numFmtId="164" fontId="5" fillId="7" borderId="2" xfId="3" applyNumberFormat="1" applyFont="1" applyFill="1" applyBorder="1" applyAlignment="1" applyProtection="1">
      <alignment horizontal="center" vertical="center" wrapText="1"/>
      <protection locked="0"/>
    </xf>
    <xf numFmtId="0" fontId="4" fillId="7" borderId="4" xfId="1"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xf>
    <xf numFmtId="49" fontId="5" fillId="7" borderId="32" xfId="6" applyNumberFormat="1" applyFont="1" applyFill="1" applyBorder="1" applyAlignment="1" applyProtection="1">
      <alignment horizontal="center" vertical="center" wrapText="1"/>
    </xf>
    <xf numFmtId="164" fontId="5" fillId="7" borderId="4" xfId="6" applyNumberFormat="1" applyFont="1" applyFill="1" applyBorder="1" applyAlignment="1" applyProtection="1">
      <alignment horizontal="center" vertical="center" wrapText="1"/>
    </xf>
    <xf numFmtId="164" fontId="5" fillId="7" borderId="4" xfId="3" applyNumberFormat="1"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xf>
    <xf numFmtId="0" fontId="24" fillId="3" borderId="11" xfId="0" applyFont="1" applyFill="1" applyBorder="1" applyAlignment="1">
      <alignment vertical="center" wrapText="1"/>
    </xf>
    <xf numFmtId="0" fontId="13" fillId="3" borderId="8" xfId="0" applyFont="1" applyFill="1" applyBorder="1" applyAlignment="1" applyProtection="1">
      <alignment horizontal="left" vertical="center" wrapText="1"/>
      <protection locked="0"/>
    </xf>
    <xf numFmtId="0" fontId="4" fillId="3" borderId="27" xfId="1" applyFont="1" applyFill="1" applyBorder="1" applyAlignment="1" applyProtection="1">
      <alignment horizontal="center" vertical="center" wrapText="1"/>
      <protection locked="0"/>
    </xf>
    <xf numFmtId="0" fontId="0" fillId="3" borderId="27" xfId="0" applyFill="1" applyBorder="1" applyAlignment="1">
      <alignment horizontal="center" vertical="center" wrapText="1"/>
    </xf>
    <xf numFmtId="0" fontId="0" fillId="3" borderId="33" xfId="0" applyFill="1" applyBorder="1" applyAlignment="1">
      <alignment horizontal="center" vertical="center" wrapText="1"/>
    </xf>
    <xf numFmtId="165" fontId="13" fillId="3" borderId="8" xfId="1" applyNumberFormat="1" applyFont="1" applyFill="1" applyBorder="1"/>
    <xf numFmtId="165" fontId="13" fillId="3" borderId="34" xfId="1" applyNumberFormat="1" applyFont="1" applyFill="1" applyBorder="1"/>
    <xf numFmtId="0" fontId="1" fillId="3" borderId="0" xfId="1" applyFill="1" applyBorder="1"/>
    <xf numFmtId="0" fontId="4" fillId="7" borderId="24" xfId="1" applyFont="1" applyFill="1" applyBorder="1" applyAlignment="1" applyProtection="1">
      <alignment horizontal="center" vertical="center" wrapText="1"/>
      <protection locked="0"/>
    </xf>
    <xf numFmtId="0" fontId="13" fillId="7" borderId="8" xfId="0" applyFont="1" applyFill="1" applyBorder="1" applyAlignment="1" applyProtection="1">
      <alignment horizontal="left" vertical="center" wrapText="1"/>
      <protection locked="0"/>
    </xf>
    <xf numFmtId="164" fontId="5" fillId="7" borderId="13" xfId="3" applyNumberFormat="1" applyFont="1" applyFill="1" applyBorder="1" applyAlignment="1" applyProtection="1">
      <alignment horizontal="center" vertical="center" wrapText="1"/>
      <protection locked="0"/>
    </xf>
    <xf numFmtId="0" fontId="24" fillId="7" borderId="4" xfId="0" applyFont="1" applyFill="1" applyBorder="1" applyAlignment="1">
      <alignment vertical="center" wrapText="1"/>
    </xf>
    <xf numFmtId="0" fontId="24" fillId="7" borderId="11" xfId="0" applyFont="1" applyFill="1" applyBorder="1" applyAlignment="1">
      <alignment vertical="center" wrapText="1"/>
    </xf>
    <xf numFmtId="0" fontId="13" fillId="0" borderId="4" xfId="1" applyFont="1" applyBorder="1" applyAlignment="1">
      <alignment horizontal="center" vertical="center" wrapText="1"/>
    </xf>
    <xf numFmtId="0" fontId="22" fillId="0" borderId="8" xfId="1" applyFont="1" applyBorder="1" applyAlignment="1">
      <alignment horizontal="center" vertical="center" wrapText="1"/>
    </xf>
    <xf numFmtId="0" fontId="13" fillId="3" borderId="4" xfId="1" applyFont="1" applyFill="1" applyBorder="1" applyAlignment="1">
      <alignment horizontal="center"/>
    </xf>
    <xf numFmtId="0" fontId="13" fillId="3" borderId="4" xfId="1" applyFont="1" applyFill="1" applyBorder="1"/>
    <xf numFmtId="0" fontId="13" fillId="3" borderId="5" xfId="1" applyFont="1" applyFill="1" applyBorder="1"/>
    <xf numFmtId="0" fontId="13" fillId="3" borderId="5" xfId="1" applyFont="1" applyFill="1" applyBorder="1" applyAlignment="1">
      <alignment horizontal="center"/>
    </xf>
    <xf numFmtId="9" fontId="13" fillId="3" borderId="5" xfId="1" applyNumberFormat="1" applyFont="1" applyFill="1" applyBorder="1"/>
    <xf numFmtId="2" fontId="13" fillId="3" borderId="4" xfId="1" applyNumberFormat="1" applyFont="1" applyFill="1" applyBorder="1" applyAlignment="1">
      <alignment horizontal="center"/>
    </xf>
    <xf numFmtId="0" fontId="22" fillId="0" borderId="4" xfId="7" applyFont="1" applyBorder="1" applyAlignment="1" applyProtection="1">
      <alignment vertical="top" wrapText="1"/>
    </xf>
    <xf numFmtId="0" fontId="22" fillId="2" borderId="4" xfId="0" applyFont="1" applyFill="1" applyBorder="1" applyAlignment="1" applyProtection="1">
      <alignment horizontal="left" vertical="center" wrapText="1"/>
      <protection locked="0"/>
    </xf>
    <xf numFmtId="0" fontId="22" fillId="0" borderId="4" xfId="0" applyFont="1" applyBorder="1"/>
    <xf numFmtId="0" fontId="33" fillId="0" borderId="4" xfId="1" applyFont="1" applyFill="1" applyBorder="1" applyAlignment="1" applyProtection="1">
      <alignment horizontal="center" vertical="center" wrapText="1"/>
      <protection locked="0"/>
    </xf>
    <xf numFmtId="0" fontId="33" fillId="0" borderId="27" xfId="1" applyFont="1" applyFill="1" applyBorder="1" applyAlignment="1" applyProtection="1">
      <alignment horizontal="center" vertical="center" wrapText="1"/>
      <protection locked="0"/>
    </xf>
    <xf numFmtId="164" fontId="5" fillId="7" borderId="26" xfId="3" applyNumberFormat="1" applyFont="1" applyFill="1" applyBorder="1" applyAlignment="1" applyProtection="1">
      <alignment horizontal="center" vertical="center" wrapText="1"/>
      <protection locked="0"/>
    </xf>
    <xf numFmtId="2" fontId="22" fillId="7" borderId="4" xfId="0" applyNumberFormat="1" applyFont="1" applyFill="1" applyBorder="1" applyAlignment="1">
      <alignment horizontal="right" vertical="center" wrapText="1"/>
    </xf>
    <xf numFmtId="164" fontId="5" fillId="7" borderId="4" xfId="3" applyNumberFormat="1" applyFont="1" applyFill="1" applyBorder="1" applyAlignment="1" applyProtection="1">
      <alignment horizontal="right" vertical="center" wrapText="1"/>
      <protection locked="0"/>
    </xf>
    <xf numFmtId="0" fontId="22" fillId="0" borderId="4" xfId="0" applyFont="1" applyBorder="1" applyProtection="1">
      <protection locked="0"/>
    </xf>
    <xf numFmtId="164" fontId="26" fillId="3" borderId="4" xfId="6" applyNumberFormat="1" applyFont="1" applyFill="1" applyBorder="1" applyAlignment="1" applyProtection="1">
      <alignment vertical="center" wrapText="1"/>
      <protection locked="0"/>
    </xf>
    <xf numFmtId="0" fontId="13" fillId="3" borderId="4" xfId="0" applyFont="1" applyFill="1" applyBorder="1" applyProtection="1">
      <protection locked="0"/>
    </xf>
    <xf numFmtId="2" fontId="13" fillId="0" borderId="4" xfId="1" applyNumberFormat="1" applyFont="1" applyBorder="1"/>
    <xf numFmtId="0" fontId="5" fillId="0" borderId="4" xfId="1" applyFont="1" applyFill="1" applyBorder="1" applyAlignment="1" applyProtection="1">
      <alignment horizontal="center" vertical="center" wrapText="1"/>
      <protection locked="0"/>
    </xf>
    <xf numFmtId="164" fontId="33" fillId="7" borderId="4" xfId="3" applyNumberFormat="1" applyFont="1" applyFill="1" applyBorder="1" applyAlignment="1" applyProtection="1">
      <alignment horizontal="center" vertical="center" wrapText="1"/>
      <protection locked="0"/>
    </xf>
    <xf numFmtId="164" fontId="36" fillId="7" borderId="4" xfId="3" applyNumberFormat="1" applyFont="1" applyFill="1" applyBorder="1" applyAlignment="1" applyProtection="1">
      <alignment horizontal="center" vertical="center" wrapText="1"/>
      <protection locked="0"/>
    </xf>
    <xf numFmtId="0" fontId="17" fillId="7" borderId="4" xfId="1" applyFont="1" applyFill="1" applyBorder="1" applyAlignment="1" applyProtection="1">
      <alignment horizontal="left" vertical="center" wrapText="1"/>
      <protection locked="0"/>
    </xf>
    <xf numFmtId="0" fontId="24" fillId="0" borderId="4" xfId="1" applyFont="1" applyBorder="1" applyAlignment="1">
      <alignment vertical="center" wrapText="1"/>
    </xf>
    <xf numFmtId="0" fontId="24" fillId="0" borderId="4" xfId="1" applyNumberFormat="1" applyFont="1" applyFill="1" applyBorder="1" applyAlignment="1">
      <alignment wrapText="1"/>
    </xf>
    <xf numFmtId="2" fontId="12" fillId="0" borderId="4" xfId="1" applyNumberFormat="1" applyFont="1" applyBorder="1" applyAlignment="1">
      <alignment wrapText="1"/>
    </xf>
    <xf numFmtId="0" fontId="0" fillId="0" borderId="4" xfId="0" applyFill="1" applyBorder="1" applyAlignment="1">
      <alignment horizontal="center" vertical="center" wrapText="1"/>
    </xf>
    <xf numFmtId="0" fontId="4" fillId="7" borderId="30" xfId="1" applyFont="1" applyFill="1" applyBorder="1" applyAlignment="1" applyProtection="1">
      <alignment horizontal="center" vertical="center" wrapText="1"/>
      <protection locked="0"/>
    </xf>
    <xf numFmtId="0" fontId="4" fillId="7" borderId="27" xfId="1" applyFont="1" applyFill="1" applyBorder="1" applyAlignment="1" applyProtection="1">
      <alignment horizontal="center" vertical="center" wrapText="1"/>
      <protection locked="0"/>
    </xf>
    <xf numFmtId="164" fontId="5" fillId="7" borderId="30" xfId="3" applyNumberFormat="1"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20" fillId="0" borderId="0" xfId="0" applyFont="1" applyAlignment="1">
      <alignment vertical="center" wrapText="1"/>
    </xf>
    <xf numFmtId="0" fontId="24" fillId="0" borderId="8" xfId="1" applyFont="1" applyFill="1" applyBorder="1" applyAlignment="1">
      <alignment horizontal="center" vertical="center" wrapText="1"/>
    </xf>
    <xf numFmtId="0" fontId="1" fillId="3" borderId="8" xfId="1" applyFill="1" applyBorder="1"/>
    <xf numFmtId="0" fontId="20" fillId="0" borderId="8" xfId="0" applyFont="1" applyBorder="1" applyAlignment="1">
      <alignment wrapText="1"/>
    </xf>
    <xf numFmtId="0" fontId="17" fillId="0" borderId="27" xfId="1" applyFont="1" applyFill="1" applyBorder="1" applyAlignment="1" applyProtection="1">
      <alignment horizontal="center" vertical="center" wrapText="1"/>
      <protection locked="0"/>
    </xf>
    <xf numFmtId="0" fontId="29" fillId="3" borderId="27" xfId="1" applyFont="1" applyFill="1" applyBorder="1" applyAlignment="1" applyProtection="1">
      <alignment horizontal="center" vertical="center" wrapText="1"/>
      <protection locked="0"/>
    </xf>
    <xf numFmtId="2" fontId="4" fillId="7" borderId="13" xfId="3" applyNumberFormat="1" applyFont="1" applyFill="1" applyBorder="1" applyAlignment="1" applyProtection="1">
      <alignment horizontal="center" vertical="center" wrapText="1"/>
      <protection locked="0"/>
    </xf>
    <xf numFmtId="0" fontId="10" fillId="7" borderId="42" xfId="1" applyFont="1" applyFill="1" applyBorder="1" applyAlignment="1" applyProtection="1">
      <alignment horizontal="center" vertical="center" wrapText="1"/>
      <protection locked="0"/>
    </xf>
    <xf numFmtId="0" fontId="26" fillId="7" borderId="27" xfId="0" applyFont="1" applyFill="1" applyBorder="1" applyAlignment="1">
      <alignment horizontal="left" vertical="top" wrapText="1"/>
    </xf>
    <xf numFmtId="0" fontId="41" fillId="7" borderId="27" xfId="0" applyFont="1" applyFill="1" applyBorder="1" applyAlignment="1">
      <alignment horizontal="center" vertical="center" wrapText="1"/>
    </xf>
    <xf numFmtId="0" fontId="42" fillId="7" borderId="27" xfId="0" applyFont="1" applyFill="1" applyBorder="1" applyAlignment="1">
      <alignment horizontal="left" wrapText="1"/>
    </xf>
    <xf numFmtId="0" fontId="1" fillId="7" borderId="0" xfId="1" applyFill="1" applyBorder="1" applyProtection="1">
      <protection locked="0"/>
    </xf>
    <xf numFmtId="0" fontId="4" fillId="7" borderId="42" xfId="1" applyFont="1" applyFill="1" applyBorder="1" applyAlignment="1" applyProtection="1">
      <alignment horizontal="center" vertical="center" wrapText="1"/>
      <protection locked="0"/>
    </xf>
    <xf numFmtId="0" fontId="4" fillId="7" borderId="5" xfId="1" applyFont="1" applyFill="1" applyBorder="1" applyAlignment="1" applyProtection="1">
      <alignment horizontal="center" vertical="center" wrapText="1"/>
      <protection locked="0"/>
    </xf>
    <xf numFmtId="0" fontId="26" fillId="7" borderId="4" xfId="0" applyFont="1" applyFill="1" applyBorder="1" applyAlignment="1">
      <alignment horizontal="left" vertical="top" wrapText="1"/>
    </xf>
    <xf numFmtId="0" fontId="41" fillId="7" borderId="4" xfId="0" applyFont="1" applyFill="1" applyBorder="1" applyAlignment="1">
      <alignment horizontal="center" vertical="center" wrapText="1"/>
    </xf>
    <xf numFmtId="0" fontId="42" fillId="7" borderId="4" xfId="0" applyFont="1" applyFill="1" applyBorder="1" applyAlignment="1">
      <alignment horizontal="left" wrapText="1"/>
    </xf>
    <xf numFmtId="0" fontId="1" fillId="7" borderId="4" xfId="1" applyFill="1" applyBorder="1" applyProtection="1">
      <protection locked="0"/>
    </xf>
    <xf numFmtId="0" fontId="33" fillId="7" borderId="25" xfId="3" applyNumberFormat="1" applyFont="1" applyFill="1" applyBorder="1" applyAlignment="1" applyProtection="1">
      <alignment horizontal="center" vertical="center" wrapText="1"/>
      <protection locked="0"/>
    </xf>
    <xf numFmtId="0" fontId="33" fillId="7" borderId="27" xfId="3" applyNumberFormat="1" applyFont="1" applyFill="1" applyBorder="1" applyAlignment="1" applyProtection="1">
      <alignment horizontal="center" vertical="center" wrapText="1"/>
      <protection locked="0"/>
    </xf>
    <xf numFmtId="164" fontId="33" fillId="7" borderId="2" xfId="3" applyNumberFormat="1" applyFont="1" applyFill="1" applyBorder="1" applyAlignment="1" applyProtection="1">
      <alignment horizontal="center" vertical="center" wrapText="1"/>
      <protection locked="0"/>
    </xf>
    <xf numFmtId="0" fontId="24" fillId="7" borderId="4" xfId="1" applyFont="1" applyFill="1" applyBorder="1" applyAlignment="1">
      <alignment horizontal="left" vertical="top" wrapText="1"/>
    </xf>
    <xf numFmtId="0" fontId="24" fillId="7" borderId="4" xfId="1" applyFont="1" applyFill="1" applyBorder="1" applyAlignment="1">
      <alignment horizontal="center" vertical="center"/>
    </xf>
    <xf numFmtId="0" fontId="17" fillId="7" borderId="4" xfId="1" applyFont="1" applyFill="1" applyBorder="1" applyAlignment="1" applyProtection="1">
      <alignment horizontal="center" vertical="center" wrapText="1"/>
      <protection locked="0"/>
    </xf>
    <xf numFmtId="0" fontId="1" fillId="7" borderId="4" xfId="1" applyFill="1" applyBorder="1"/>
    <xf numFmtId="164" fontId="22" fillId="3" borderId="4" xfId="6" applyNumberFormat="1" applyFont="1" applyFill="1" applyBorder="1" applyAlignment="1" applyProtection="1">
      <alignment horizontal="center" vertical="center" wrapText="1"/>
      <protection locked="0"/>
    </xf>
    <xf numFmtId="0" fontId="24" fillId="0" borderId="43" xfId="0" applyFont="1" applyBorder="1" applyAlignment="1">
      <alignment vertical="top" wrapText="1"/>
    </xf>
    <xf numFmtId="0" fontId="17" fillId="3" borderId="30" xfId="1" applyFont="1" applyFill="1" applyBorder="1" applyAlignment="1" applyProtection="1">
      <alignment horizontal="center" vertical="center" wrapText="1"/>
      <protection locked="0"/>
    </xf>
    <xf numFmtId="164" fontId="29" fillId="3" borderId="4" xfId="3" applyNumberFormat="1" applyFont="1" applyFill="1" applyBorder="1" applyAlignment="1" applyProtection="1">
      <alignment horizontal="center" vertical="center" wrapText="1"/>
      <protection locked="0"/>
    </xf>
    <xf numFmtId="166" fontId="17" fillId="3" borderId="4" xfId="4" applyNumberFormat="1" applyFont="1" applyFill="1" applyBorder="1" applyAlignment="1">
      <alignment horizontal="center" vertical="center" wrapText="1"/>
    </xf>
    <xf numFmtId="166" fontId="17" fillId="3" borderId="4" xfId="4" applyNumberFormat="1" applyFont="1" applyFill="1" applyBorder="1" applyAlignment="1">
      <alignment horizontal="center" vertical="center"/>
    </xf>
    <xf numFmtId="0" fontId="24" fillId="3" borderId="4" xfId="1" applyFont="1" applyFill="1" applyBorder="1" applyAlignment="1">
      <alignment horizontal="center" vertical="center"/>
    </xf>
    <xf numFmtId="165" fontId="24" fillId="3" borderId="4" xfId="1" applyNumberFormat="1" applyFont="1" applyFill="1" applyBorder="1" applyAlignment="1">
      <alignment horizontal="center" vertical="center"/>
    </xf>
    <xf numFmtId="0" fontId="1" fillId="3" borderId="4" xfId="1" applyFill="1" applyBorder="1" applyAlignment="1">
      <alignment horizontal="center" vertical="center"/>
    </xf>
    <xf numFmtId="166" fontId="17" fillId="3" borderId="4" xfId="4" applyNumberFormat="1" applyFont="1" applyFill="1" applyBorder="1" applyAlignment="1">
      <alignment horizontal="center" vertical="top"/>
    </xf>
    <xf numFmtId="0" fontId="24" fillId="3" borderId="4" xfId="1" applyFont="1" applyFill="1" applyBorder="1" applyAlignment="1">
      <alignment horizontal="center" vertical="top"/>
    </xf>
    <xf numFmtId="0" fontId="1" fillId="3" borderId="30" xfId="1" applyFill="1" applyBorder="1" applyAlignment="1"/>
    <xf numFmtId="0" fontId="24" fillId="3" borderId="8" xfId="0" applyFont="1" applyFill="1" applyBorder="1" applyAlignment="1">
      <alignment vertical="center" wrapText="1"/>
    </xf>
    <xf numFmtId="0" fontId="0" fillId="7" borderId="4" xfId="0" applyFill="1" applyBorder="1" applyAlignment="1">
      <alignment horizontal="center" vertical="center" wrapText="1"/>
    </xf>
    <xf numFmtId="0" fontId="1" fillId="3" borderId="4" xfId="1" applyFill="1" applyBorder="1" applyAlignment="1"/>
    <xf numFmtId="165" fontId="39" fillId="3" borderId="4" xfId="1" applyNumberFormat="1" applyFont="1" applyFill="1" applyBorder="1" applyAlignment="1">
      <alignment horizontal="center" vertical="center"/>
    </xf>
    <xf numFmtId="0" fontId="39" fillId="3" borderId="4" xfId="1" applyFont="1" applyFill="1" applyBorder="1" applyAlignment="1">
      <alignment horizontal="center" vertical="center"/>
    </xf>
    <xf numFmtId="0" fontId="21" fillId="0" borderId="4" xfId="0" applyFont="1" applyBorder="1" applyAlignment="1">
      <alignment horizontal="center" vertical="top"/>
    </xf>
    <xf numFmtId="0" fontId="24" fillId="0" borderId="4" xfId="1" applyFont="1" applyBorder="1" applyAlignment="1">
      <alignment horizontal="center" wrapText="1"/>
    </xf>
    <xf numFmtId="0" fontId="24" fillId="0" borderId="5" xfId="1" applyFont="1" applyBorder="1"/>
    <xf numFmtId="0" fontId="24" fillId="0" borderId="33" xfId="1" applyFont="1" applyBorder="1" applyAlignment="1">
      <alignment horizontal="center"/>
    </xf>
    <xf numFmtId="0" fontId="24" fillId="0" borderId="33" xfId="1" applyFont="1" applyBorder="1"/>
    <xf numFmtId="0" fontId="24" fillId="0" borderId="31" xfId="1" applyFont="1" applyBorder="1" applyAlignment="1">
      <alignment horizontal="left" wrapText="1"/>
    </xf>
    <xf numFmtId="0" fontId="24" fillId="3" borderId="4" xfId="1" applyFont="1" applyFill="1" applyBorder="1"/>
    <xf numFmtId="0" fontId="24" fillId="0" borderId="8" xfId="1" applyFont="1" applyBorder="1"/>
    <xf numFmtId="0" fontId="24" fillId="3" borderId="4" xfId="1" applyFont="1" applyFill="1" applyBorder="1" applyAlignment="1">
      <alignment horizontal="center"/>
    </xf>
    <xf numFmtId="164" fontId="5" fillId="7" borderId="25" xfId="3" applyNumberFormat="1" applyFont="1" applyFill="1" applyBorder="1" applyAlignment="1" applyProtection="1">
      <alignment horizontal="center" vertical="center" wrapText="1"/>
      <protection locked="0"/>
    </xf>
    <xf numFmtId="0" fontId="5" fillId="7" borderId="37" xfId="0" applyFont="1" applyFill="1" applyBorder="1" applyAlignment="1" applyProtection="1">
      <alignment horizontal="center" vertical="center" wrapText="1"/>
    </xf>
    <xf numFmtId="0" fontId="24" fillId="7" borderId="8" xfId="0" applyFont="1" applyFill="1" applyBorder="1" applyAlignment="1">
      <alignment vertical="center" wrapText="1"/>
    </xf>
    <xf numFmtId="0" fontId="24" fillId="6" borderId="4" xfId="0" applyFont="1" applyFill="1" applyBorder="1" applyAlignment="1">
      <alignment vertical="center" wrapText="1"/>
    </xf>
    <xf numFmtId="0" fontId="24" fillId="6" borderId="8" xfId="0" applyFont="1" applyFill="1" applyBorder="1" applyAlignment="1">
      <alignment vertical="center" wrapText="1"/>
    </xf>
    <xf numFmtId="0" fontId="33" fillId="7" borderId="4" xfId="3" applyNumberFormat="1" applyFont="1" applyFill="1" applyBorder="1" applyAlignment="1" applyProtection="1">
      <alignment horizontal="center" vertical="center" wrapText="1"/>
      <protection locked="0"/>
    </xf>
    <xf numFmtId="0" fontId="1" fillId="0" borderId="0" xfId="1" applyBorder="1"/>
    <xf numFmtId="2" fontId="17" fillId="5" borderId="4" xfId="0" applyNumberFormat="1" applyFont="1" applyFill="1" applyBorder="1" applyAlignment="1" applyProtection="1">
      <alignment horizontal="center" vertical="center" wrapText="1"/>
      <protection locked="0"/>
    </xf>
    <xf numFmtId="0" fontId="24" fillId="0" borderId="4" xfId="1" applyFont="1" applyBorder="1" applyAlignment="1">
      <alignment horizontal="left"/>
    </xf>
    <xf numFmtId="0" fontId="24" fillId="0" borderId="11" xfId="1" applyFont="1" applyBorder="1" applyAlignment="1">
      <alignment horizontal="left" wrapText="1"/>
    </xf>
    <xf numFmtId="164" fontId="33" fillId="0" borderId="5" xfId="3" applyNumberFormat="1" applyFont="1" applyFill="1" applyBorder="1" applyAlignment="1" applyProtection="1">
      <alignment horizontal="center" vertical="center" wrapText="1"/>
      <protection locked="0"/>
    </xf>
    <xf numFmtId="0" fontId="13" fillId="0" borderId="0" xfId="1" applyFont="1" applyAlignment="1">
      <alignment wrapText="1"/>
    </xf>
    <xf numFmtId="0" fontId="13" fillId="0" borderId="0" xfId="1" applyFont="1"/>
    <xf numFmtId="2" fontId="4" fillId="5" borderId="4" xfId="0" applyNumberFormat="1" applyFont="1" applyFill="1" applyBorder="1" applyAlignment="1" applyProtection="1">
      <alignment horizontal="center" vertical="center" wrapText="1"/>
      <protection locked="0"/>
    </xf>
    <xf numFmtId="2" fontId="19" fillId="0" borderId="4" xfId="0" applyNumberFormat="1" applyFont="1" applyBorder="1" applyAlignment="1">
      <alignment wrapText="1"/>
    </xf>
    <xf numFmtId="0" fontId="17" fillId="0" borderId="8" xfId="1" applyFont="1" applyFill="1" applyBorder="1" applyAlignment="1" applyProtection="1">
      <alignment horizontal="center" vertical="center" wrapText="1"/>
      <protection locked="0"/>
    </xf>
    <xf numFmtId="0" fontId="16" fillId="0" borderId="4" xfId="1" applyFont="1" applyBorder="1"/>
    <xf numFmtId="164" fontId="5" fillId="2" borderId="4" xfId="3" applyNumberFormat="1" applyFont="1" applyFill="1" applyBorder="1" applyAlignment="1" applyProtection="1">
      <alignment horizontal="center" vertical="center" wrapText="1"/>
      <protection locked="0"/>
    </xf>
    <xf numFmtId="0" fontId="43" fillId="0" borderId="36" xfId="4" applyFont="1" applyBorder="1" applyAlignment="1">
      <alignment vertical="top" wrapText="1"/>
    </xf>
    <xf numFmtId="0" fontId="37" fillId="0" borderId="4" xfId="1" applyFont="1" applyBorder="1"/>
    <xf numFmtId="0" fontId="24" fillId="0" borderId="4" xfId="1" applyFont="1" applyFill="1" applyBorder="1" applyAlignment="1">
      <alignment wrapText="1"/>
    </xf>
    <xf numFmtId="0" fontId="39" fillId="0" borderId="4" xfId="0" applyFont="1" applyFill="1" applyBorder="1" applyAlignment="1">
      <alignment vertical="center" wrapText="1"/>
    </xf>
    <xf numFmtId="0" fontId="24" fillId="0" borderId="4" xfId="0" applyFont="1" applyFill="1" applyBorder="1" applyAlignment="1">
      <alignment vertical="center" wrapText="1"/>
    </xf>
    <xf numFmtId="0" fontId="24" fillId="0" borderId="4" xfId="0" applyFont="1" applyFill="1" applyBorder="1" applyAlignment="1">
      <alignment vertical="distributed" wrapText="1"/>
    </xf>
    <xf numFmtId="0" fontId="39" fillId="0" borderId="4" xfId="0" applyFont="1" applyFill="1" applyBorder="1" applyAlignment="1">
      <alignment wrapText="1"/>
    </xf>
    <xf numFmtId="49" fontId="39" fillId="0" borderId="4" xfId="0" applyNumberFormat="1" applyFont="1" applyFill="1" applyBorder="1" applyAlignment="1">
      <alignment vertical="top" wrapText="1"/>
    </xf>
    <xf numFmtId="0" fontId="24" fillId="0" borderId="8" xfId="0" applyFont="1" applyFill="1" applyBorder="1" applyAlignment="1">
      <alignment vertical="center" wrapText="1"/>
    </xf>
    <xf numFmtId="165" fontId="30" fillId="3" borderId="37" xfId="6" applyNumberFormat="1" applyFont="1" applyFill="1" applyBorder="1" applyAlignment="1" applyProtection="1">
      <alignment horizontal="right" vertical="center" wrapText="1"/>
    </xf>
    <xf numFmtId="165" fontId="11" fillId="3" borderId="4" xfId="0" applyNumberFormat="1" applyFont="1" applyFill="1" applyBorder="1" applyAlignment="1" applyProtection="1">
      <alignment horizontal="right" vertical="center"/>
      <protection locked="0"/>
    </xf>
    <xf numFmtId="165" fontId="3" fillId="3" borderId="4" xfId="0" applyNumberFormat="1" applyFont="1" applyFill="1" applyBorder="1" applyAlignment="1" applyProtection="1">
      <alignment horizontal="right" vertical="center"/>
      <protection locked="0"/>
    </xf>
    <xf numFmtId="165" fontId="30" fillId="3" borderId="30" xfId="6" applyNumberFormat="1" applyFont="1" applyFill="1" applyBorder="1" applyAlignment="1" applyProtection="1">
      <alignment horizontal="right" vertical="center" wrapText="1"/>
    </xf>
    <xf numFmtId="165" fontId="30" fillId="3" borderId="11" xfId="6" applyNumberFormat="1" applyFont="1" applyFill="1" applyBorder="1" applyAlignment="1" applyProtection="1">
      <alignment horizontal="right" vertical="center" wrapText="1"/>
    </xf>
    <xf numFmtId="165" fontId="11" fillId="3" borderId="11" xfId="0" applyNumberFormat="1" applyFont="1" applyFill="1" applyBorder="1" applyAlignment="1" applyProtection="1">
      <alignment horizontal="right" vertical="center"/>
      <protection locked="0"/>
    </xf>
    <xf numFmtId="165" fontId="3" fillId="3" borderId="11" xfId="0" applyNumberFormat="1" applyFont="1" applyFill="1" applyBorder="1" applyAlignment="1" applyProtection="1">
      <alignment horizontal="right" vertical="center"/>
      <protection locked="0"/>
    </xf>
    <xf numFmtId="2" fontId="26" fillId="0" borderId="4" xfId="6" applyNumberFormat="1" applyFont="1" applyFill="1" applyBorder="1" applyAlignment="1" applyProtection="1">
      <alignment horizontal="center" vertical="center" wrapText="1"/>
      <protection locked="0"/>
    </xf>
    <xf numFmtId="2" fontId="24" fillId="0" borderId="4" xfId="0" applyNumberFormat="1" applyFont="1" applyFill="1" applyBorder="1" applyAlignment="1" applyProtection="1">
      <alignment horizontal="center" vertical="center"/>
      <protection locked="0"/>
    </xf>
    <xf numFmtId="165" fontId="30" fillId="3" borderId="4" xfId="6" applyNumberFormat="1" applyFont="1" applyFill="1" applyBorder="1" applyAlignment="1" applyProtection="1">
      <alignment horizontal="center" vertical="center" wrapText="1"/>
    </xf>
    <xf numFmtId="165" fontId="11" fillId="3" borderId="4" xfId="6" applyNumberFormat="1" applyFont="1" applyFill="1" applyBorder="1" applyAlignment="1" applyProtection="1">
      <alignment horizontal="right" vertical="center" wrapText="1"/>
    </xf>
    <xf numFmtId="165" fontId="9" fillId="3" borderId="4" xfId="0" applyNumberFormat="1" applyFont="1" applyFill="1" applyBorder="1" applyAlignment="1" applyProtection="1">
      <alignment horizontal="right" vertical="center"/>
      <protection locked="0"/>
    </xf>
    <xf numFmtId="2" fontId="3" fillId="0" borderId="4" xfId="0" applyNumberFormat="1" applyFont="1" applyFill="1" applyBorder="1" applyAlignment="1">
      <alignment horizontal="center" vertical="center"/>
    </xf>
    <xf numFmtId="0" fontId="39" fillId="0" borderId="4" xfId="0" applyFont="1" applyFill="1" applyBorder="1" applyAlignment="1">
      <alignment vertical="top" wrapText="1"/>
    </xf>
    <xf numFmtId="0" fontId="45" fillId="0" borderId="4" xfId="1" applyFont="1" applyFill="1" applyBorder="1" applyAlignment="1">
      <alignment wrapText="1"/>
    </xf>
    <xf numFmtId="0" fontId="45" fillId="0" borderId="4" xfId="1" applyFont="1" applyFill="1" applyBorder="1"/>
    <xf numFmtId="0" fontId="24" fillId="0" borderId="33" xfId="1" applyFont="1" applyFill="1" applyBorder="1" applyAlignment="1">
      <alignment horizontal="center"/>
    </xf>
    <xf numFmtId="0" fontId="24" fillId="0" borderId="33" xfId="1" applyFont="1" applyFill="1" applyBorder="1"/>
    <xf numFmtId="0" fontId="24" fillId="0" borderId="4" xfId="1" applyFont="1" applyFill="1" applyBorder="1" applyAlignment="1">
      <alignment horizontal="center" wrapText="1"/>
    </xf>
    <xf numFmtId="0" fontId="24" fillId="0" borderId="4" xfId="1" applyFont="1" applyFill="1" applyBorder="1"/>
    <xf numFmtId="0" fontId="24" fillId="0" borderId="4" xfId="1" applyFont="1" applyFill="1" applyBorder="1" applyAlignment="1">
      <alignment horizontal="center"/>
    </xf>
    <xf numFmtId="0" fontId="26" fillId="0" borderId="4" xfId="0" applyFont="1" applyBorder="1" applyAlignment="1" applyProtection="1">
      <alignment horizontal="center" vertical="center"/>
      <protection locked="0"/>
    </xf>
    <xf numFmtId="0" fontId="17" fillId="0" borderId="4" xfId="1" applyFont="1" applyFill="1" applyBorder="1" applyAlignment="1" applyProtection="1">
      <alignment horizontal="left" vertical="center" wrapText="1"/>
      <protection locked="0"/>
    </xf>
    <xf numFmtId="0" fontId="1" fillId="0" borderId="4" xfId="1" applyBorder="1" applyAlignment="1">
      <alignment horizontal="center"/>
    </xf>
    <xf numFmtId="0" fontId="2" fillId="3" borderId="11" xfId="1" applyFont="1" applyFill="1" applyBorder="1" applyAlignment="1" applyProtection="1">
      <alignment horizontal="center" vertical="center" wrapText="1"/>
      <protection locked="0"/>
    </xf>
    <xf numFmtId="0" fontId="13" fillId="0" borderId="8" xfId="1" applyFont="1" applyFill="1" applyBorder="1" applyAlignment="1">
      <alignment horizontal="center" vertical="center" wrapText="1"/>
    </xf>
    <xf numFmtId="0" fontId="4" fillId="3" borderId="8" xfId="1" applyFont="1" applyFill="1" applyBorder="1" applyAlignment="1" applyProtection="1">
      <alignment horizontal="center" vertical="center" wrapText="1"/>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4" fillId="3" borderId="29" xfId="1" applyFont="1" applyFill="1" applyBorder="1" applyAlignment="1" applyProtection="1">
      <alignment horizontal="center" vertical="center" wrapText="1"/>
      <protection locked="0"/>
    </xf>
    <xf numFmtId="2" fontId="37" fillId="2" borderId="4" xfId="0" applyNumberFormat="1" applyFont="1" applyFill="1" applyBorder="1" applyAlignment="1">
      <alignment horizontal="center" vertical="center" wrapText="1"/>
    </xf>
    <xf numFmtId="0" fontId="22" fillId="0" borderId="30" xfId="1" applyFont="1" applyFill="1" applyBorder="1" applyAlignment="1">
      <alignment vertical="center" wrapText="1"/>
    </xf>
    <xf numFmtId="0" fontId="13" fillId="0" borderId="30" xfId="1" applyFont="1" applyFill="1" applyBorder="1"/>
    <xf numFmtId="165" fontId="13" fillId="0" borderId="30" xfId="1" applyNumberFormat="1" applyFont="1" applyFill="1" applyBorder="1"/>
    <xf numFmtId="4" fontId="13" fillId="0" borderId="30" xfId="1" applyNumberFormat="1" applyFont="1" applyFill="1" applyBorder="1"/>
    <xf numFmtId="0" fontId="22" fillId="0" borderId="4" xfId="1" applyFont="1" applyFill="1" applyBorder="1" applyAlignment="1">
      <alignment vertical="center" wrapText="1"/>
    </xf>
    <xf numFmtId="0" fontId="13" fillId="0" borderId="4" xfId="1" applyFont="1" applyFill="1" applyBorder="1"/>
    <xf numFmtId="4" fontId="13" fillId="0" borderId="4" xfId="1" applyNumberFormat="1" applyFont="1" applyFill="1" applyBorder="1"/>
    <xf numFmtId="4" fontId="13" fillId="0" borderId="4" xfId="1" applyNumberFormat="1" applyFont="1" applyBorder="1"/>
    <xf numFmtId="0" fontId="22" fillId="0" borderId="4" xfId="1" applyFont="1" applyFill="1" applyBorder="1"/>
    <xf numFmtId="0" fontId="22" fillId="0" borderId="4" xfId="1" applyFont="1" applyFill="1" applyBorder="1" applyAlignment="1">
      <alignment wrapText="1"/>
    </xf>
    <xf numFmtId="0" fontId="38" fillId="0" borderId="4" xfId="1" applyFont="1" applyFill="1" applyBorder="1"/>
    <xf numFmtId="0" fontId="32" fillId="0" borderId="4" xfId="1" applyFont="1" applyFill="1" applyBorder="1" applyAlignment="1">
      <alignment vertical="center" wrapText="1"/>
    </xf>
    <xf numFmtId="165" fontId="13" fillId="0" borderId="4" xfId="1" applyNumberFormat="1" applyFont="1" applyFill="1" applyBorder="1"/>
    <xf numFmtId="0" fontId="32" fillId="0" borderId="4" xfId="1" applyFont="1" applyBorder="1" applyAlignment="1">
      <alignment vertical="center" wrapText="1"/>
    </xf>
    <xf numFmtId="0" fontId="32" fillId="0" borderId="4" xfId="1" applyFont="1" applyFill="1" applyBorder="1"/>
    <xf numFmtId="0" fontId="38" fillId="0" borderId="0" xfId="1" applyFont="1" applyFill="1"/>
    <xf numFmtId="0" fontId="37" fillId="0" borderId="4" xfId="1" applyFont="1" applyFill="1" applyBorder="1" applyAlignment="1">
      <alignment wrapText="1"/>
    </xf>
    <xf numFmtId="0" fontId="46" fillId="0" borderId="4" xfId="1" applyFont="1" applyFill="1" applyBorder="1"/>
    <xf numFmtId="0" fontId="20" fillId="0" borderId="4" xfId="0" applyFont="1" applyBorder="1" applyAlignment="1">
      <alignment horizontal="center" vertical="center" wrapText="1"/>
    </xf>
    <xf numFmtId="0" fontId="47" fillId="0" borderId="4" xfId="0" applyFont="1" applyBorder="1" applyAlignment="1">
      <alignment horizontal="center" vertical="center" wrapText="1"/>
    </xf>
    <xf numFmtId="0" fontId="20" fillId="0" borderId="4" xfId="0" applyFont="1" applyBorder="1" applyAlignment="1">
      <alignment vertical="top" wrapText="1"/>
    </xf>
    <xf numFmtId="165" fontId="24" fillId="0" borderId="38" xfId="1" applyNumberFormat="1" applyFont="1" applyBorder="1" applyAlignment="1">
      <alignment horizontal="center" vertical="center" wrapText="1"/>
    </xf>
    <xf numFmtId="165" fontId="24" fillId="0" borderId="30" xfId="1" applyNumberFormat="1" applyFont="1" applyBorder="1" applyAlignment="1">
      <alignment horizontal="center" vertical="center" wrapText="1"/>
    </xf>
    <xf numFmtId="165" fontId="12" fillId="0" borderId="4" xfId="1" applyNumberFormat="1" applyFont="1" applyBorder="1" applyAlignment="1">
      <alignment horizontal="center" vertical="center"/>
    </xf>
    <xf numFmtId="165" fontId="12" fillId="0" borderId="0" xfId="1" applyNumberFormat="1" applyFont="1" applyAlignment="1">
      <alignment horizontal="center" vertical="center"/>
    </xf>
    <xf numFmtId="165" fontId="24" fillId="0" borderId="30" xfId="1" applyNumberFormat="1" applyFont="1" applyBorder="1" applyAlignment="1">
      <alignment horizontal="center" vertical="center"/>
    </xf>
    <xf numFmtId="165" fontId="24" fillId="0" borderId="44" xfId="1" applyNumberFormat="1" applyFont="1" applyBorder="1" applyAlignment="1">
      <alignment horizontal="center" vertical="center"/>
    </xf>
    <xf numFmtId="0" fontId="24" fillId="0" borderId="30" xfId="1" applyFont="1" applyBorder="1"/>
    <xf numFmtId="165" fontId="24" fillId="0" borderId="6" xfId="1" applyNumberFormat="1" applyFont="1" applyBorder="1" applyAlignment="1">
      <alignment horizontal="center" vertical="center"/>
    </xf>
    <xf numFmtId="165" fontId="24" fillId="0" borderId="5" xfId="1" applyNumberFormat="1" applyFont="1" applyBorder="1" applyAlignment="1">
      <alignment horizontal="center" vertical="center"/>
    </xf>
    <xf numFmtId="165" fontId="24" fillId="0" borderId="6" xfId="1" applyNumberFormat="1" applyFont="1" applyBorder="1" applyAlignment="1">
      <alignment horizontal="center" vertical="center" wrapText="1"/>
    </xf>
    <xf numFmtId="165" fontId="24" fillId="0" borderId="4" xfId="1" applyNumberFormat="1" applyFont="1" applyBorder="1" applyAlignment="1">
      <alignment horizontal="center" vertical="center" wrapText="1"/>
    </xf>
    <xf numFmtId="165" fontId="24" fillId="0" borderId="5" xfId="1" applyNumberFormat="1" applyFont="1" applyBorder="1"/>
    <xf numFmtId="165" fontId="24" fillId="0" borderId="32" xfId="1" applyNumberFormat="1" applyFont="1" applyBorder="1" applyAlignment="1">
      <alignment horizontal="center" vertical="center"/>
    </xf>
    <xf numFmtId="165" fontId="24" fillId="0" borderId="8" xfId="1" applyNumberFormat="1" applyFont="1" applyBorder="1" applyAlignment="1">
      <alignment horizontal="center" vertical="center"/>
    </xf>
    <xf numFmtId="165" fontId="24" fillId="0" borderId="34" xfId="1" applyNumberFormat="1" applyFont="1" applyBorder="1" applyAlignment="1">
      <alignment horizontal="center" vertical="center"/>
    </xf>
    <xf numFmtId="165" fontId="24" fillId="0" borderId="8" xfId="1" applyNumberFormat="1" applyFont="1" applyBorder="1"/>
    <xf numFmtId="165" fontId="24" fillId="0" borderId="4" xfId="1" applyNumberFormat="1" applyFont="1" applyBorder="1"/>
    <xf numFmtId="0" fontId="20" fillId="0" borderId="4" xfId="0" applyFont="1" applyBorder="1" applyAlignment="1">
      <alignment horizontal="justify" vertical="top" wrapText="1"/>
    </xf>
    <xf numFmtId="165" fontId="24" fillId="0" borderId="4" xfId="1" applyNumberFormat="1" applyFont="1" applyBorder="1" applyAlignment="1">
      <alignment horizontal="center"/>
    </xf>
    <xf numFmtId="2" fontId="25" fillId="0" borderId="4" xfId="6" applyNumberFormat="1" applyFont="1" applyFill="1" applyBorder="1" applyAlignment="1" applyProtection="1">
      <alignment horizontal="center" vertical="center" wrapText="1"/>
    </xf>
    <xf numFmtId="2" fontId="24" fillId="0" borderId="4" xfId="6" applyNumberFormat="1" applyFont="1" applyFill="1" applyBorder="1" applyAlignment="1" applyProtection="1">
      <alignment horizontal="center" vertical="center" wrapText="1"/>
    </xf>
    <xf numFmtId="49" fontId="40" fillId="0" borderId="4" xfId="0" applyNumberFormat="1" applyFont="1" applyFill="1" applyBorder="1" applyAlignment="1" applyProtection="1">
      <alignment horizontal="center" vertical="center"/>
      <protection locked="0"/>
    </xf>
    <xf numFmtId="2" fontId="26" fillId="0" borderId="4" xfId="6"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2" fontId="3" fillId="0" borderId="4"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2" fontId="17" fillId="0" borderId="4" xfId="6" applyNumberFormat="1" applyFont="1" applyFill="1" applyBorder="1" applyAlignment="1" applyProtection="1">
      <alignment horizontal="center" vertical="center" wrapText="1"/>
    </xf>
    <xf numFmtId="2" fontId="30" fillId="0" borderId="4" xfId="6" applyNumberFormat="1" applyFont="1" applyFill="1" applyBorder="1" applyAlignment="1" applyProtection="1">
      <alignment horizontal="center" vertical="center" wrapText="1"/>
    </xf>
    <xf numFmtId="2" fontId="25" fillId="0" borderId="8" xfId="6" applyNumberFormat="1" applyFont="1" applyFill="1" applyBorder="1" applyAlignment="1" applyProtection="1">
      <alignment horizontal="center" vertical="center" wrapText="1"/>
    </xf>
    <xf numFmtId="2" fontId="30" fillId="0" borderId="8" xfId="6"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0" fontId="13" fillId="0" borderId="7" xfId="0" applyFont="1" applyFill="1" applyBorder="1" applyProtection="1">
      <protection locked="0"/>
    </xf>
    <xf numFmtId="49" fontId="13" fillId="0" borderId="7"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center" vertical="center"/>
      <protection locked="0"/>
    </xf>
    <xf numFmtId="49" fontId="13" fillId="0" borderId="9" xfId="0" applyNumberFormat="1" applyFont="1" applyFill="1" applyBorder="1" applyAlignment="1" applyProtection="1">
      <alignment horizontal="center" vertical="center"/>
      <protection locked="0"/>
    </xf>
    <xf numFmtId="49" fontId="24" fillId="0" borderId="4" xfId="0" applyNumberFormat="1" applyFont="1" applyFill="1" applyBorder="1" applyAlignment="1" applyProtection="1">
      <alignment vertical="top" wrapText="1"/>
      <protection locked="0"/>
    </xf>
    <xf numFmtId="0" fontId="24" fillId="0" borderId="4" xfId="0" applyFont="1" applyFill="1" applyBorder="1" applyAlignment="1">
      <alignment wrapText="1"/>
    </xf>
    <xf numFmtId="49" fontId="24" fillId="0" borderId="4" xfId="0" applyNumberFormat="1" applyFont="1" applyFill="1" applyBorder="1" applyAlignment="1">
      <alignment vertical="top" wrapText="1"/>
    </xf>
    <xf numFmtId="0" fontId="24" fillId="0" borderId="4" xfId="0" applyFont="1" applyFill="1" applyBorder="1" applyAlignment="1">
      <alignment horizontal="left" vertical="center" wrapText="1"/>
    </xf>
    <xf numFmtId="49" fontId="48" fillId="0" borderId="4" xfId="0" applyNumberFormat="1" applyFont="1" applyFill="1" applyBorder="1" applyAlignment="1" applyProtection="1">
      <alignment horizontal="center" vertical="center"/>
      <protection locked="0"/>
    </xf>
    <xf numFmtId="2" fontId="24" fillId="0" borderId="7" xfId="0" applyNumberFormat="1" applyFont="1" applyFill="1" applyBorder="1" applyAlignment="1" applyProtection="1">
      <alignment horizontal="center" vertical="center" wrapText="1"/>
      <protection locked="0"/>
    </xf>
    <xf numFmtId="2" fontId="24" fillId="0" borderId="4" xfId="0" applyNumberFormat="1" applyFont="1" applyFill="1" applyBorder="1" applyAlignment="1" applyProtection="1">
      <alignment horizontal="center" vertical="center" wrapText="1"/>
      <protection locked="0"/>
    </xf>
    <xf numFmtId="49" fontId="24" fillId="0" borderId="7" xfId="0" applyNumberFormat="1" applyFont="1" applyFill="1" applyBorder="1" applyAlignment="1" applyProtection="1">
      <alignment horizontal="center" vertical="center" wrapText="1"/>
      <protection locked="0"/>
    </xf>
    <xf numFmtId="2" fontId="24" fillId="0" borderId="4" xfId="0" applyNumberFormat="1" applyFont="1" applyFill="1" applyBorder="1" applyAlignment="1">
      <alignment horizontal="center" vertical="center" wrapText="1"/>
    </xf>
    <xf numFmtId="49" fontId="48" fillId="0" borderId="4"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2" fontId="24" fillId="0" borderId="7" xfId="0" applyNumberFormat="1" applyFont="1" applyFill="1" applyBorder="1" applyAlignment="1">
      <alignment horizontal="center" vertical="center" wrapText="1"/>
    </xf>
    <xf numFmtId="165" fontId="24" fillId="0" borderId="30" xfId="1" applyNumberFormat="1" applyFont="1" applyBorder="1" applyAlignment="1"/>
    <xf numFmtId="0" fontId="24" fillId="0" borderId="4" xfId="1" applyFont="1" applyBorder="1" applyAlignment="1">
      <alignment horizontal="left" vertical="top" wrapText="1"/>
    </xf>
    <xf numFmtId="165" fontId="24" fillId="0" borderId="4" xfId="1" applyNumberFormat="1" applyFont="1" applyBorder="1" applyAlignment="1">
      <alignment vertical="center"/>
    </xf>
    <xf numFmtId="165" fontId="24" fillId="0" borderId="4" xfId="1" applyNumberFormat="1" applyFont="1" applyBorder="1" applyAlignment="1"/>
    <xf numFmtId="0" fontId="5" fillId="0" borderId="36" xfId="4" applyFont="1" applyBorder="1" applyAlignment="1">
      <alignment vertical="top" wrapText="1"/>
    </xf>
    <xf numFmtId="0" fontId="32" fillId="0" borderId="4" xfId="1" applyFont="1" applyBorder="1"/>
    <xf numFmtId="0" fontId="37" fillId="0" borderId="36" xfId="4" applyFont="1" applyFill="1" applyBorder="1" applyAlignment="1">
      <alignment vertical="top" wrapText="1"/>
    </xf>
    <xf numFmtId="4" fontId="22" fillId="0" borderId="4" xfId="1" applyNumberFormat="1" applyFont="1" applyFill="1" applyBorder="1"/>
    <xf numFmtId="2" fontId="13" fillId="0" borderId="4" xfId="1" applyNumberFormat="1" applyFont="1" applyFill="1" applyBorder="1"/>
    <xf numFmtId="0" fontId="13" fillId="0" borderId="5" xfId="1" applyFont="1" applyFill="1" applyBorder="1"/>
    <xf numFmtId="0" fontId="37" fillId="0" borderId="36" xfId="4" applyFont="1" applyBorder="1" applyAlignment="1">
      <alignment vertical="top" wrapText="1"/>
    </xf>
    <xf numFmtId="0" fontId="32" fillId="0" borderId="36" xfId="4" applyFont="1" applyBorder="1" applyAlignment="1">
      <alignment vertical="top" wrapText="1"/>
    </xf>
    <xf numFmtId="0" fontId="44" fillId="0" borderId="4" xfId="1" applyFont="1" applyBorder="1"/>
    <xf numFmtId="0" fontId="16" fillId="0" borderId="5" xfId="1" applyFont="1" applyBorder="1"/>
    <xf numFmtId="0" fontId="44" fillId="0" borderId="36" xfId="4" applyFont="1" applyBorder="1" applyAlignment="1">
      <alignment vertical="top" wrapText="1"/>
    </xf>
    <xf numFmtId="0" fontId="22" fillId="2" borderId="4" xfId="0" applyFont="1" applyFill="1" applyBorder="1" applyAlignment="1">
      <alignment vertical="top" wrapText="1"/>
    </xf>
    <xf numFmtId="165" fontId="13" fillId="0" borderId="4" xfId="1" applyNumberFormat="1" applyFont="1" applyBorder="1"/>
    <xf numFmtId="0" fontId="13" fillId="2" borderId="4" xfId="0" applyFont="1" applyFill="1" applyBorder="1" applyProtection="1">
      <protection locked="0"/>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50" fillId="0" borderId="8" xfId="0" applyFont="1" applyBorder="1" applyAlignment="1">
      <alignment horizontal="center" vertical="center" wrapText="1"/>
    </xf>
    <xf numFmtId="0" fontId="17" fillId="2" borderId="4" xfId="0" applyFont="1" applyFill="1" applyBorder="1" applyAlignment="1" applyProtection="1">
      <alignment horizontal="left" vertical="center" wrapText="1"/>
    </xf>
    <xf numFmtId="164" fontId="17" fillId="2" borderId="4" xfId="6" applyNumberFormat="1" applyFont="1" applyFill="1" applyBorder="1" applyAlignment="1" applyProtection="1">
      <alignment horizontal="center" vertical="center" wrapText="1"/>
    </xf>
    <xf numFmtId="0" fontId="12" fillId="0" borderId="4" xfId="1" applyFont="1" applyBorder="1" applyAlignment="1">
      <alignment horizontal="center" vertical="center" wrapText="1"/>
    </xf>
    <xf numFmtId="0" fontId="12" fillId="0" borderId="8" xfId="1" applyFont="1" applyBorder="1"/>
    <xf numFmtId="43" fontId="24" fillId="7" borderId="4" xfId="1" applyNumberFormat="1" applyFont="1" applyFill="1" applyBorder="1" applyAlignment="1">
      <alignment horizontal="center"/>
    </xf>
    <xf numFmtId="0" fontId="24" fillId="7" borderId="4" xfId="1" applyFont="1" applyFill="1" applyBorder="1"/>
    <xf numFmtId="0" fontId="24" fillId="7" borderId="4" xfId="1" applyFont="1" applyFill="1" applyBorder="1" applyAlignment="1">
      <alignment horizontal="center"/>
    </xf>
    <xf numFmtId="0" fontId="51" fillId="8" borderId="39" xfId="0" applyFont="1" applyFill="1" applyBorder="1" applyAlignment="1">
      <alignment horizontal="left"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2" fillId="0" borderId="39"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39" xfId="0" applyFont="1" applyBorder="1" applyAlignment="1">
      <alignment horizontal="left" vertical="top" wrapText="1"/>
    </xf>
    <xf numFmtId="0" fontId="52" fillId="0" borderId="0" xfId="0" applyFont="1" applyAlignment="1">
      <alignment horizontal="center" vertical="center" wrapText="1"/>
    </xf>
    <xf numFmtId="0" fontId="51" fillId="0" borderId="39" xfId="0" applyFont="1" applyBorder="1" applyAlignment="1">
      <alignment horizontal="left" vertical="top" wrapText="1"/>
    </xf>
    <xf numFmtId="0" fontId="42" fillId="0" borderId="40" xfId="0" applyFont="1" applyBorder="1" applyAlignment="1">
      <alignment horizontal="center" vertical="center" wrapText="1"/>
    </xf>
    <xf numFmtId="0" fontId="53" fillId="0" borderId="45" xfId="0" applyFont="1" applyBorder="1" applyAlignment="1">
      <alignment horizontal="left" wrapText="1"/>
    </xf>
    <xf numFmtId="0" fontId="51" fillId="0" borderId="0" xfId="0" applyFont="1" applyAlignment="1">
      <alignment horizontal="left" vertical="top" wrapText="1"/>
    </xf>
    <xf numFmtId="0" fontId="53" fillId="0" borderId="45" xfId="0" applyFont="1" applyBorder="1" applyAlignment="1">
      <alignment vertical="center" wrapText="1"/>
    </xf>
    <xf numFmtId="0" fontId="41" fillId="0" borderId="41" xfId="0" applyFont="1" applyBorder="1" applyAlignment="1">
      <alignment horizontal="left" vertical="top" wrapText="1"/>
    </xf>
    <xf numFmtId="0" fontId="41" fillId="0" borderId="49" xfId="0" applyFont="1" applyBorder="1" applyAlignment="1">
      <alignment horizontal="center" vertical="center" wrapText="1"/>
    </xf>
    <xf numFmtId="0" fontId="41" fillId="0" borderId="50" xfId="0" applyFont="1" applyBorder="1" applyAlignment="1">
      <alignment horizontal="center" vertical="center" wrapText="1"/>
    </xf>
    <xf numFmtId="0" fontId="42" fillId="0" borderId="41" xfId="0" applyFont="1" applyBorder="1" applyAlignment="1">
      <alignment horizontal="center" vertical="center" wrapText="1"/>
    </xf>
    <xf numFmtId="0" fontId="53" fillId="0" borderId="46" xfId="0" applyFont="1" applyBorder="1" applyAlignment="1">
      <alignment horizontal="left" wrapText="1"/>
    </xf>
    <xf numFmtId="0" fontId="41" fillId="0" borderId="39" xfId="0" applyFont="1" applyFill="1" applyBorder="1" applyAlignment="1">
      <alignment horizontal="center" vertical="center" wrapText="1"/>
    </xf>
    <xf numFmtId="0" fontId="33" fillId="7" borderId="6" xfId="3" applyNumberFormat="1" applyFont="1" applyFill="1" applyBorder="1" applyAlignment="1" applyProtection="1">
      <alignment horizontal="center" vertical="center" wrapText="1"/>
      <protection locked="0"/>
    </xf>
    <xf numFmtId="166" fontId="41" fillId="0" borderId="49" xfId="0" applyNumberFormat="1" applyFont="1" applyFill="1" applyBorder="1" applyAlignment="1">
      <alignment horizontal="center" vertical="center" wrapText="1"/>
    </xf>
    <xf numFmtId="0" fontId="54" fillId="0" borderId="4" xfId="0" applyFont="1" applyBorder="1" applyAlignment="1">
      <alignment vertical="top" wrapText="1"/>
    </xf>
    <xf numFmtId="165" fontId="54" fillId="0" borderId="4" xfId="0" applyNumberFormat="1" applyFont="1" applyBorder="1" applyAlignment="1">
      <alignment horizontal="center" vertical="center" wrapText="1"/>
    </xf>
    <xf numFmtId="165" fontId="19" fillId="0" borderId="4" xfId="1" applyNumberFormat="1" applyFont="1" applyBorder="1" applyAlignment="1">
      <alignment horizontal="center" vertical="center"/>
    </xf>
    <xf numFmtId="165" fontId="19" fillId="0" borderId="30" xfId="1" applyNumberFormat="1" applyFont="1" applyBorder="1" applyAlignment="1">
      <alignment horizontal="center" vertical="center"/>
    </xf>
    <xf numFmtId="165" fontId="19" fillId="0" borderId="4" xfId="1" applyNumberFormat="1" applyFont="1" applyBorder="1"/>
    <xf numFmtId="0" fontId="54" fillId="0" borderId="4" xfId="0" applyFont="1" applyBorder="1" applyAlignment="1">
      <alignment horizontal="justify" vertical="center"/>
    </xf>
    <xf numFmtId="0" fontId="20" fillId="0" borderId="0" xfId="0" applyFont="1" applyFill="1" applyAlignment="1">
      <alignment wrapText="1"/>
    </xf>
    <xf numFmtId="0" fontId="1" fillId="0" borderId="4" xfId="1" applyFill="1" applyBorder="1"/>
    <xf numFmtId="0" fontId="4" fillId="3" borderId="22" xfId="1" applyFont="1" applyFill="1" applyBorder="1" applyAlignment="1" applyProtection="1">
      <alignment horizontal="center" vertical="center" wrapText="1"/>
      <protection locked="0"/>
    </xf>
    <xf numFmtId="165" fontId="24" fillId="3" borderId="4" xfId="1" applyNumberFormat="1" applyFont="1" applyFill="1" applyBorder="1" applyAlignment="1">
      <alignment horizontal="center" vertical="top"/>
    </xf>
    <xf numFmtId="0" fontId="21" fillId="3" borderId="4" xfId="0" applyFont="1" applyFill="1" applyBorder="1" applyAlignment="1">
      <alignment horizontal="center" vertical="center" wrapText="1"/>
    </xf>
    <xf numFmtId="165" fontId="13" fillId="0" borderId="5" xfId="1" applyNumberFormat="1" applyFont="1" applyBorder="1"/>
    <xf numFmtId="165" fontId="13" fillId="0" borderId="8" xfId="1" applyNumberFormat="1" applyFont="1" applyBorder="1"/>
    <xf numFmtId="165" fontId="13" fillId="0" borderId="34" xfId="1" applyNumberFormat="1" applyFont="1" applyBorder="1"/>
    <xf numFmtId="0" fontId="16" fillId="3" borderId="8" xfId="1" applyFont="1" applyFill="1" applyBorder="1"/>
    <xf numFmtId="165" fontId="16" fillId="3" borderId="8" xfId="1" applyNumberFormat="1" applyFont="1" applyFill="1" applyBorder="1"/>
    <xf numFmtId="165" fontId="16" fillId="3" borderId="34" xfId="1" applyNumberFormat="1" applyFont="1" applyFill="1" applyBorder="1"/>
    <xf numFmtId="0" fontId="16" fillId="3" borderId="4" xfId="1" applyFont="1" applyFill="1" applyBorder="1"/>
    <xf numFmtId="0" fontId="17" fillId="0" borderId="22" xfId="1" applyFont="1" applyFill="1" applyBorder="1" applyAlignment="1" applyProtection="1">
      <alignment horizontal="center" vertical="center" wrapText="1"/>
      <protection locked="0"/>
    </xf>
    <xf numFmtId="165" fontId="1" fillId="3" borderId="8" xfId="1" applyNumberFormat="1" applyFill="1" applyBorder="1"/>
    <xf numFmtId="0" fontId="0" fillId="3" borderId="4" xfId="0" applyFill="1" applyBorder="1" applyAlignment="1">
      <alignment horizontal="center" vertical="center"/>
    </xf>
    <xf numFmtId="165" fontId="13" fillId="3" borderId="11" xfId="1" applyNumberFormat="1" applyFont="1" applyFill="1" applyBorder="1"/>
    <xf numFmtId="165" fontId="13" fillId="3" borderId="4" xfId="1" applyNumberFormat="1" applyFont="1" applyFill="1" applyBorder="1"/>
    <xf numFmtId="165" fontId="1" fillId="0" borderId="8" xfId="1" applyNumberFormat="1" applyFill="1" applyBorder="1"/>
    <xf numFmtId="165" fontId="1" fillId="0" borderId="4" xfId="1" applyNumberFormat="1" applyFill="1" applyBorder="1"/>
    <xf numFmtId="164" fontId="5" fillId="0" borderId="30" xfId="3" applyNumberFormat="1" applyFont="1" applyFill="1" applyBorder="1" applyAlignment="1" applyProtection="1">
      <alignment horizontal="center" vertical="center" wrapText="1"/>
      <protection locked="0"/>
    </xf>
    <xf numFmtId="2" fontId="30" fillId="3" borderId="37" xfId="6" applyNumberFormat="1" applyFont="1" applyFill="1" applyBorder="1" applyAlignment="1" applyProtection="1">
      <alignment horizontal="right" vertical="center" wrapText="1"/>
    </xf>
    <xf numFmtId="2" fontId="30" fillId="3" borderId="4" xfId="6" applyNumberFormat="1" applyFont="1" applyFill="1" applyBorder="1" applyAlignment="1" applyProtection="1">
      <alignment horizontal="right" vertical="center" wrapText="1"/>
    </xf>
    <xf numFmtId="2" fontId="11" fillId="3" borderId="4" xfId="0" applyNumberFormat="1" applyFont="1" applyFill="1" applyBorder="1" applyAlignment="1" applyProtection="1">
      <alignment horizontal="right" vertical="center"/>
      <protection locked="0"/>
    </xf>
    <xf numFmtId="49" fontId="3" fillId="3" borderId="4" xfId="0" applyNumberFormat="1" applyFont="1" applyFill="1" applyBorder="1" applyAlignment="1" applyProtection="1">
      <alignment horizontal="right" vertical="center"/>
      <protection locked="0"/>
    </xf>
    <xf numFmtId="2" fontId="30" fillId="3" borderId="11" xfId="6" applyNumberFormat="1" applyFont="1" applyFill="1" applyBorder="1" applyAlignment="1" applyProtection="1">
      <alignment horizontal="right" vertical="center" wrapText="1"/>
    </xf>
    <xf numFmtId="2" fontId="11" fillId="3" borderId="11" xfId="0" applyNumberFormat="1" applyFont="1" applyFill="1" applyBorder="1" applyAlignment="1" applyProtection="1">
      <alignment horizontal="right" vertical="center"/>
      <protection locked="0"/>
    </xf>
    <xf numFmtId="49" fontId="3" fillId="3" borderId="11" xfId="0" applyNumberFormat="1" applyFont="1" applyFill="1" applyBorder="1" applyAlignment="1" applyProtection="1">
      <alignment horizontal="right" vertical="center"/>
      <protection locked="0"/>
    </xf>
    <xf numFmtId="0" fontId="19" fillId="6" borderId="30" xfId="1" applyFont="1" applyFill="1" applyBorder="1" applyAlignment="1">
      <alignment horizontal="center" vertical="center" wrapText="1"/>
    </xf>
    <xf numFmtId="0" fontId="5" fillId="6" borderId="30" xfId="0" applyFont="1" applyFill="1" applyBorder="1" applyAlignment="1" applyProtection="1">
      <alignment horizontal="center" vertical="center" wrapText="1"/>
    </xf>
    <xf numFmtId="0" fontId="54" fillId="0" borderId="4" xfId="0" applyFont="1" applyFill="1" applyBorder="1" applyAlignment="1">
      <alignment horizontal="left" vertical="top" wrapText="1"/>
    </xf>
    <xf numFmtId="2" fontId="24" fillId="7" borderId="4" xfId="0" applyNumberFormat="1" applyFont="1" applyFill="1" applyBorder="1" applyAlignment="1">
      <alignment horizontal="right" vertical="center" wrapText="1"/>
    </xf>
    <xf numFmtId="0" fontId="9" fillId="3" borderId="9"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10" fillId="2" borderId="17" xfId="1" applyFont="1" applyFill="1" applyBorder="1" applyAlignment="1" applyProtection="1">
      <alignment horizontal="center" vertical="center" wrapText="1"/>
      <protection locked="0"/>
    </xf>
    <xf numFmtId="0" fontId="10" fillId="2" borderId="16"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top" wrapText="1"/>
      <protection locked="0"/>
    </xf>
    <xf numFmtId="0" fontId="7" fillId="2" borderId="0" xfId="1" applyFont="1" applyFill="1" applyBorder="1" applyAlignment="1" applyProtection="1">
      <alignment horizontal="center" vertical="top"/>
      <protection locked="0"/>
    </xf>
    <xf numFmtId="0" fontId="7" fillId="2" borderId="1" xfId="1" applyFont="1" applyFill="1" applyBorder="1" applyAlignment="1" applyProtection="1">
      <alignment horizontal="center" vertical="top"/>
      <protection locked="0"/>
    </xf>
    <xf numFmtId="0" fontId="7" fillId="2" borderId="17" xfId="1" applyFont="1" applyFill="1" applyBorder="1" applyAlignment="1" applyProtection="1">
      <alignment horizontal="center" vertical="top"/>
      <protection locked="0"/>
    </xf>
    <xf numFmtId="0" fontId="7" fillId="2" borderId="16" xfId="1" applyFont="1" applyFill="1" applyBorder="1" applyAlignment="1" applyProtection="1">
      <alignment horizontal="center" vertical="top"/>
      <protection locked="0"/>
    </xf>
    <xf numFmtId="0" fontId="2" fillId="3" borderId="5" xfId="1" applyFont="1" applyFill="1" applyBorder="1" applyAlignment="1" applyProtection="1">
      <alignment horizontal="center" vertical="center" wrapText="1"/>
      <protection locked="0"/>
    </xf>
    <xf numFmtId="0" fontId="2" fillId="3" borderId="6"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22" xfId="1" applyFont="1" applyFill="1" applyBorder="1" applyAlignment="1" applyProtection="1">
      <alignment horizontal="center" vertical="center" wrapText="1"/>
      <protection locked="0"/>
    </xf>
    <xf numFmtId="0" fontId="2" fillId="3" borderId="23" xfId="1"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0" fontId="2" fillId="3" borderId="11" xfId="1" applyFont="1" applyFill="1" applyBorder="1" applyAlignment="1" applyProtection="1">
      <alignment horizontal="center" vertical="center" wrapText="1"/>
      <protection locked="0"/>
    </xf>
    <xf numFmtId="0" fontId="41" fillId="0" borderId="41" xfId="0" applyFont="1" applyBorder="1" applyAlignment="1">
      <alignment horizontal="center" vertical="center" wrapText="1"/>
    </xf>
    <xf numFmtId="0" fontId="41" fillId="0" borderId="47"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7" xfId="0" applyFont="1" applyBorder="1" applyAlignment="1">
      <alignment horizontal="center" vertical="center" wrapText="1"/>
    </xf>
    <xf numFmtId="0" fontId="41" fillId="0" borderId="46" xfId="0" applyFont="1" applyBorder="1" applyAlignment="1">
      <alignment horizontal="center" vertical="center" wrapText="1"/>
    </xf>
    <xf numFmtId="0" fontId="53" fillId="0" borderId="48" xfId="0" applyFont="1" applyBorder="1" applyAlignment="1">
      <alignment horizontal="center" vertical="center" wrapText="1"/>
    </xf>
    <xf numFmtId="0" fontId="10" fillId="0" borderId="4" xfId="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10" fillId="0" borderId="8" xfId="1" applyFont="1" applyFill="1" applyBorder="1" applyAlignment="1" applyProtection="1">
      <alignment horizontal="center" vertical="center" wrapText="1"/>
      <protection locked="0"/>
    </xf>
    <xf numFmtId="0" fontId="10" fillId="0" borderId="29"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51" fillId="0" borderId="41" xfId="0" applyFont="1" applyBorder="1" applyAlignment="1">
      <alignment horizontal="left" vertical="top" wrapText="1"/>
    </xf>
    <xf numFmtId="0" fontId="0" fillId="0" borderId="47" xfId="0" applyBorder="1" applyAlignment="1">
      <alignment horizontal="left" vertical="top" wrapText="1"/>
    </xf>
    <xf numFmtId="0" fontId="41" fillId="0" borderId="41"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13" fillId="0" borderId="32" xfId="1"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13" fillId="0" borderId="8" xfId="1" applyFont="1" applyFill="1" applyBorder="1" applyAlignment="1">
      <alignment horizontal="center" vertical="center" wrapText="1"/>
    </xf>
    <xf numFmtId="0" fontId="0" fillId="0" borderId="29" xfId="0" applyFill="1" applyBorder="1" applyAlignment="1">
      <alignment horizontal="center" vertical="center" wrapText="1"/>
    </xf>
    <xf numFmtId="0" fontId="1" fillId="0" borderId="8" xfId="1" applyFill="1" applyBorder="1" applyAlignment="1">
      <alignment horizontal="center" vertical="center"/>
    </xf>
    <xf numFmtId="0" fontId="1" fillId="0" borderId="29" xfId="1" applyFill="1" applyBorder="1" applyAlignment="1">
      <alignment horizontal="center" vertical="center"/>
    </xf>
    <xf numFmtId="0" fontId="1" fillId="0" borderId="30" xfId="1" applyFill="1" applyBorder="1" applyAlignment="1">
      <alignment horizontal="center" vertical="center"/>
    </xf>
    <xf numFmtId="0" fontId="10" fillId="0" borderId="8" xfId="1"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7" borderId="32" xfId="0" applyFill="1"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1" fillId="0" borderId="8" xfId="1" applyFill="1" applyBorder="1" applyAlignment="1">
      <alignment horizontal="center" vertical="center" wrapText="1"/>
    </xf>
    <xf numFmtId="0" fontId="1" fillId="0" borderId="29" xfId="1" applyFill="1" applyBorder="1" applyAlignment="1">
      <alignment horizontal="center" vertical="center" wrapText="1"/>
    </xf>
    <xf numFmtId="0" fontId="0" fillId="0" borderId="29" xfId="0" applyFill="1" applyBorder="1" applyAlignment="1">
      <alignment wrapText="1"/>
    </xf>
    <xf numFmtId="0" fontId="0" fillId="0" borderId="30" xfId="0" applyFill="1" applyBorder="1" applyAlignment="1">
      <alignment wrapText="1"/>
    </xf>
    <xf numFmtId="0" fontId="0" fillId="3" borderId="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4" fillId="3" borderId="8" xfId="1" applyFont="1" applyFill="1" applyBorder="1" applyAlignment="1" applyProtection="1">
      <alignment horizontal="center" vertical="center" wrapText="1"/>
      <protection locked="0"/>
    </xf>
    <xf numFmtId="0" fontId="4" fillId="3" borderId="29" xfId="1" applyFont="1" applyFill="1" applyBorder="1" applyAlignment="1" applyProtection="1">
      <alignment horizontal="center" vertical="center" wrapText="1"/>
      <protection locked="0"/>
    </xf>
    <xf numFmtId="0" fontId="4" fillId="3" borderId="30" xfId="1" applyFont="1" applyFill="1" applyBorder="1" applyAlignment="1" applyProtection="1">
      <alignment horizontal="center" vertical="center" wrapText="1"/>
      <protection locked="0"/>
    </xf>
    <xf numFmtId="0" fontId="1" fillId="0" borderId="29" xfId="1" applyBorder="1" applyAlignment="1"/>
    <xf numFmtId="0" fontId="0" fillId="3" borderId="32" xfId="0" applyFill="1" applyBorder="1" applyAlignment="1">
      <alignment horizontal="center" vertical="center" wrapText="1"/>
    </xf>
    <xf numFmtId="0" fontId="0" fillId="3" borderId="27" xfId="0" applyFill="1" applyBorder="1" applyAlignment="1">
      <alignment horizontal="center" vertical="center" wrapText="1"/>
    </xf>
    <xf numFmtId="0" fontId="10" fillId="2" borderId="4" xfId="1" applyFont="1" applyFill="1" applyBorder="1" applyAlignment="1" applyProtection="1">
      <alignment horizontal="center" vertical="center" wrapText="1"/>
      <protection locked="0"/>
    </xf>
    <xf numFmtId="0" fontId="0" fillId="0" borderId="30" xfId="0" applyFill="1" applyBorder="1" applyAlignment="1">
      <alignment horizontal="center" vertical="center" wrapText="1"/>
    </xf>
    <xf numFmtId="0" fontId="13" fillId="3" borderId="8" xfId="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6" fillId="0" borderId="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13" fillId="2" borderId="8" xfId="1" applyFont="1" applyFill="1" applyBorder="1" applyAlignment="1">
      <alignment horizontal="center" vertical="center" wrapText="1"/>
    </xf>
    <xf numFmtId="0" fontId="0" fillId="2" borderId="29" xfId="0" applyFill="1" applyBorder="1" applyAlignment="1">
      <alignment horizontal="center" vertical="center" wrapText="1"/>
    </xf>
    <xf numFmtId="0" fontId="1" fillId="0" borderId="8" xfId="1" applyBorder="1" applyAlignment="1"/>
    <xf numFmtId="0" fontId="22" fillId="0" borderId="8" xfId="1" applyFont="1" applyFill="1" applyBorder="1" applyAlignment="1">
      <alignment horizontal="center" vertical="center" wrapText="1"/>
    </xf>
    <xf numFmtId="0" fontId="22" fillId="7" borderId="8" xfId="7" applyFont="1" applyFill="1" applyBorder="1" applyAlignment="1" applyProtection="1">
      <alignment horizontal="right" vertical="top" wrapText="1"/>
    </xf>
    <xf numFmtId="0" fontId="22" fillId="7" borderId="29" xfId="7" applyFont="1" applyFill="1" applyBorder="1" applyAlignment="1" applyProtection="1">
      <alignment horizontal="right" vertical="top" wrapText="1"/>
    </xf>
    <xf numFmtId="0" fontId="22" fillId="7" borderId="30" xfId="7" applyFont="1" applyFill="1" applyBorder="1" applyAlignment="1" applyProtection="1">
      <alignment horizontal="right" vertical="top" wrapText="1"/>
    </xf>
    <xf numFmtId="0" fontId="13" fillId="0" borderId="29" xfId="1" applyFont="1" applyFill="1" applyBorder="1" applyAlignment="1">
      <alignment horizontal="center" vertical="center" wrapText="1"/>
    </xf>
    <xf numFmtId="2" fontId="24" fillId="0" borderId="4" xfId="0" applyNumberFormat="1" applyFont="1" applyFill="1" applyBorder="1" applyAlignment="1" applyProtection="1">
      <alignment horizontal="center" vertical="center" wrapText="1"/>
      <protection locked="0"/>
    </xf>
    <xf numFmtId="2" fontId="24" fillId="0" borderId="4" xfId="0" applyNumberFormat="1" applyFont="1" applyFill="1" applyBorder="1" applyAlignment="1">
      <alignment horizontal="center" vertical="center" wrapText="1"/>
    </xf>
    <xf numFmtId="49" fontId="48" fillId="0" borderId="4" xfId="0" applyNumberFormat="1" applyFont="1" applyFill="1" applyBorder="1" applyAlignment="1" applyProtection="1">
      <alignment horizontal="center" vertical="center" wrapText="1"/>
      <protection locked="0"/>
    </xf>
    <xf numFmtId="49" fontId="48" fillId="0" borderId="4" xfId="0" applyNumberFormat="1" applyFont="1" applyFill="1" applyBorder="1" applyAlignment="1">
      <alignment horizontal="center" vertical="center" wrapText="1"/>
    </xf>
    <xf numFmtId="49" fontId="24" fillId="0" borderId="7" xfId="0" applyNumberFormat="1" applyFont="1" applyFill="1" applyBorder="1" applyAlignment="1" applyProtection="1">
      <alignment horizontal="center" vertical="center" wrapText="1"/>
      <protection locked="0"/>
    </xf>
    <xf numFmtId="0" fontId="24" fillId="0" borderId="7" xfId="0" applyFont="1" applyFill="1" applyBorder="1" applyAlignment="1">
      <alignment horizontal="center" vertical="center" wrapText="1"/>
    </xf>
    <xf numFmtId="0" fontId="35" fillId="0" borderId="5" xfId="1"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29" xfId="0" applyFill="1" applyBorder="1" applyAlignment="1">
      <alignment horizontal="center" vertical="center" wrapText="1"/>
    </xf>
    <xf numFmtId="0" fontId="1" fillId="0" borderId="32" xfId="1" applyFill="1" applyBorder="1" applyAlignment="1">
      <alignment horizontal="center" vertical="center" wrapText="1"/>
    </xf>
    <xf numFmtId="0" fontId="0" fillId="0" borderId="27" xfId="0" applyBorder="1" applyAlignment="1">
      <alignment horizontal="center" vertical="center" wrapText="1"/>
    </xf>
    <xf numFmtId="0" fontId="0" fillId="0" borderId="4" xfId="0" applyFill="1" applyBorder="1" applyAlignment="1">
      <alignment horizontal="center" vertical="center" wrapText="1"/>
    </xf>
    <xf numFmtId="0" fontId="14" fillId="0" borderId="5" xfId="1" applyFont="1" applyBorder="1" applyAlignment="1">
      <alignment horizontal="center" vertical="center" wrapText="1"/>
    </xf>
    <xf numFmtId="0" fontId="15" fillId="0" borderId="2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8" xfId="0" applyFont="1" applyBorder="1" applyAlignment="1">
      <alignment horizontal="center" vertical="center" wrapText="1"/>
    </xf>
    <xf numFmtId="0" fontId="20" fillId="0" borderId="8" xfId="0" applyFont="1" applyFill="1" applyBorder="1" applyAlignment="1">
      <alignment horizontal="center" vertical="center" wrapText="1"/>
    </xf>
    <xf numFmtId="0" fontId="0" fillId="0" borderId="31" xfId="0" applyBorder="1" applyAlignment="1">
      <alignment horizontal="center" vertical="center" wrapText="1"/>
    </xf>
    <xf numFmtId="0" fontId="0" fillId="7" borderId="27" xfId="0" applyFill="1" applyBorder="1" applyAlignment="1">
      <alignment horizontal="center" vertical="center" wrapText="1"/>
    </xf>
    <xf numFmtId="0" fontId="0" fillId="0" borderId="38" xfId="0" applyBorder="1" applyAlignment="1">
      <alignment horizontal="center" vertical="center" wrapText="1"/>
    </xf>
    <xf numFmtId="0" fontId="27" fillId="0" borderId="29"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28" xfId="0" applyFont="1" applyFill="1" applyBorder="1" applyAlignment="1">
      <alignment vertical="center" wrapText="1"/>
    </xf>
    <xf numFmtId="0" fontId="54" fillId="2" borderId="6" xfId="0" applyFont="1" applyFill="1" applyBorder="1" applyAlignment="1">
      <alignment vertical="center" wrapText="1"/>
    </xf>
  </cellXfs>
  <cellStyles count="8">
    <cellStyle name="Excel Built-in Comma" xfId="5"/>
    <cellStyle name="Excel Built-in Normal" xfId="4"/>
    <cellStyle name="Гиперссылка" xfId="7" builtinId="8"/>
    <cellStyle name="Обычный" xfId="0" builtinId="0"/>
    <cellStyle name="Обычный 2" xfId="1"/>
    <cellStyle name="Финансовый" xfId="6" builtinId="3"/>
    <cellStyle name="Финансовый 2" xfId="2"/>
    <cellStyle name="Финансовый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zoomScale="80" zoomScaleNormal="80" workbookViewId="0">
      <selection activeCell="A7" sqref="A7:L7"/>
    </sheetView>
  </sheetViews>
  <sheetFormatPr defaultRowHeight="12.75"/>
  <cols>
    <col min="1" max="1" width="32.42578125" style="3" customWidth="1"/>
    <col min="2" max="2" width="37.85546875" style="3" customWidth="1"/>
    <col min="3" max="3" width="22.28515625" style="3" customWidth="1"/>
    <col min="4" max="4" width="22" style="3" bestFit="1" customWidth="1"/>
    <col min="5" max="12" width="14.28515625" style="3" customWidth="1"/>
    <col min="13" max="13" width="15.42578125" style="3" customWidth="1"/>
    <col min="14" max="251" width="9.140625" style="3"/>
    <col min="252" max="252" width="27.28515625" style="3" customWidth="1"/>
    <col min="253" max="253" width="38.7109375" style="3" customWidth="1"/>
    <col min="254" max="254" width="20" style="3" bestFit="1" customWidth="1"/>
    <col min="255" max="255" width="22" style="3" bestFit="1" customWidth="1"/>
    <col min="256" max="256" width="10.7109375" style="3" customWidth="1"/>
    <col min="257" max="257" width="12" style="3" customWidth="1"/>
    <col min="258" max="258" width="11.42578125" style="3" customWidth="1"/>
    <col min="259" max="259" width="11" style="3" customWidth="1"/>
    <col min="260" max="260" width="13" style="3" customWidth="1"/>
    <col min="261" max="507" width="9.140625" style="3"/>
    <col min="508" max="508" width="27.28515625" style="3" customWidth="1"/>
    <col min="509" max="509" width="38.7109375" style="3" customWidth="1"/>
    <col min="510" max="510" width="20" style="3" bestFit="1" customWidth="1"/>
    <col min="511" max="511" width="22" style="3" bestFit="1" customWidth="1"/>
    <col min="512" max="512" width="10.7109375" style="3" customWidth="1"/>
    <col min="513" max="513" width="12" style="3" customWidth="1"/>
    <col min="514" max="514" width="11.42578125" style="3" customWidth="1"/>
    <col min="515" max="515" width="11" style="3" customWidth="1"/>
    <col min="516" max="516" width="13" style="3" customWidth="1"/>
    <col min="517" max="763" width="9.140625" style="3"/>
    <col min="764" max="764" width="27.28515625" style="3" customWidth="1"/>
    <col min="765" max="765" width="38.7109375" style="3" customWidth="1"/>
    <col min="766" max="766" width="20" style="3" bestFit="1" customWidth="1"/>
    <col min="767" max="767" width="22" style="3" bestFit="1" customWidth="1"/>
    <col min="768" max="768" width="10.7109375" style="3" customWidth="1"/>
    <col min="769" max="769" width="12" style="3" customWidth="1"/>
    <col min="770" max="770" width="11.42578125" style="3" customWidth="1"/>
    <col min="771" max="771" width="11" style="3" customWidth="1"/>
    <col min="772" max="772" width="13" style="3" customWidth="1"/>
    <col min="773" max="1019" width="9.140625" style="3"/>
    <col min="1020" max="1020" width="27.28515625" style="3" customWidth="1"/>
    <col min="1021" max="1021" width="38.7109375" style="3" customWidth="1"/>
    <col min="1022" max="1022" width="20" style="3" bestFit="1" customWidth="1"/>
    <col min="1023" max="1023" width="22" style="3" bestFit="1" customWidth="1"/>
    <col min="1024" max="1024" width="10.7109375" style="3" customWidth="1"/>
    <col min="1025" max="1025" width="12" style="3" customWidth="1"/>
    <col min="1026" max="1026" width="11.42578125" style="3" customWidth="1"/>
    <col min="1027" max="1027" width="11" style="3" customWidth="1"/>
    <col min="1028" max="1028" width="13" style="3" customWidth="1"/>
    <col min="1029" max="1275" width="9.140625" style="3"/>
    <col min="1276" max="1276" width="27.28515625" style="3" customWidth="1"/>
    <col min="1277" max="1277" width="38.7109375" style="3" customWidth="1"/>
    <col min="1278" max="1278" width="20" style="3" bestFit="1" customWidth="1"/>
    <col min="1279" max="1279" width="22" style="3" bestFit="1" customWidth="1"/>
    <col min="1280" max="1280" width="10.7109375" style="3" customWidth="1"/>
    <col min="1281" max="1281" width="12" style="3" customWidth="1"/>
    <col min="1282" max="1282" width="11.42578125" style="3" customWidth="1"/>
    <col min="1283" max="1283" width="11" style="3" customWidth="1"/>
    <col min="1284" max="1284" width="13" style="3" customWidth="1"/>
    <col min="1285" max="1531" width="9.140625" style="3"/>
    <col min="1532" max="1532" width="27.28515625" style="3" customWidth="1"/>
    <col min="1533" max="1533" width="38.7109375" style="3" customWidth="1"/>
    <col min="1534" max="1534" width="20" style="3" bestFit="1" customWidth="1"/>
    <col min="1535" max="1535" width="22" style="3" bestFit="1" customWidth="1"/>
    <col min="1536" max="1536" width="10.7109375" style="3" customWidth="1"/>
    <col min="1537" max="1537" width="12" style="3" customWidth="1"/>
    <col min="1538" max="1538" width="11.42578125" style="3" customWidth="1"/>
    <col min="1539" max="1539" width="11" style="3" customWidth="1"/>
    <col min="1540" max="1540" width="13" style="3" customWidth="1"/>
    <col min="1541" max="1787" width="9.140625" style="3"/>
    <col min="1788" max="1788" width="27.28515625" style="3" customWidth="1"/>
    <col min="1789" max="1789" width="38.7109375" style="3" customWidth="1"/>
    <col min="1790" max="1790" width="20" style="3" bestFit="1" customWidth="1"/>
    <col min="1791" max="1791" width="22" style="3" bestFit="1" customWidth="1"/>
    <col min="1792" max="1792" width="10.7109375" style="3" customWidth="1"/>
    <col min="1793" max="1793" width="12" style="3" customWidth="1"/>
    <col min="1794" max="1794" width="11.42578125" style="3" customWidth="1"/>
    <col min="1795" max="1795" width="11" style="3" customWidth="1"/>
    <col min="1796" max="1796" width="13" style="3" customWidth="1"/>
    <col min="1797" max="2043" width="9.140625" style="3"/>
    <col min="2044" max="2044" width="27.28515625" style="3" customWidth="1"/>
    <col min="2045" max="2045" width="38.7109375" style="3" customWidth="1"/>
    <col min="2046" max="2046" width="20" style="3" bestFit="1" customWidth="1"/>
    <col min="2047" max="2047" width="22" style="3" bestFit="1" customWidth="1"/>
    <col min="2048" max="2048" width="10.7109375" style="3" customWidth="1"/>
    <col min="2049" max="2049" width="12" style="3" customWidth="1"/>
    <col min="2050" max="2050" width="11.42578125" style="3" customWidth="1"/>
    <col min="2051" max="2051" width="11" style="3" customWidth="1"/>
    <col min="2052" max="2052" width="13" style="3" customWidth="1"/>
    <col min="2053" max="2299" width="9.140625" style="3"/>
    <col min="2300" max="2300" width="27.28515625" style="3" customWidth="1"/>
    <col min="2301" max="2301" width="38.7109375" style="3" customWidth="1"/>
    <col min="2302" max="2302" width="20" style="3" bestFit="1" customWidth="1"/>
    <col min="2303" max="2303" width="22" style="3" bestFit="1" customWidth="1"/>
    <col min="2304" max="2304" width="10.7109375" style="3" customWidth="1"/>
    <col min="2305" max="2305" width="12" style="3" customWidth="1"/>
    <col min="2306" max="2306" width="11.42578125" style="3" customWidth="1"/>
    <col min="2307" max="2307" width="11" style="3" customWidth="1"/>
    <col min="2308" max="2308" width="13" style="3" customWidth="1"/>
    <col min="2309" max="2555" width="9.140625" style="3"/>
    <col min="2556" max="2556" width="27.28515625" style="3" customWidth="1"/>
    <col min="2557" max="2557" width="38.7109375" style="3" customWidth="1"/>
    <col min="2558" max="2558" width="20" style="3" bestFit="1" customWidth="1"/>
    <col min="2559" max="2559" width="22" style="3" bestFit="1" customWidth="1"/>
    <col min="2560" max="2560" width="10.7109375" style="3" customWidth="1"/>
    <col min="2561" max="2561" width="12" style="3" customWidth="1"/>
    <col min="2562" max="2562" width="11.42578125" style="3" customWidth="1"/>
    <col min="2563" max="2563" width="11" style="3" customWidth="1"/>
    <col min="2564" max="2564" width="13" style="3" customWidth="1"/>
    <col min="2565" max="2811" width="9.140625" style="3"/>
    <col min="2812" max="2812" width="27.28515625" style="3" customWidth="1"/>
    <col min="2813" max="2813" width="38.7109375" style="3" customWidth="1"/>
    <col min="2814" max="2814" width="20" style="3" bestFit="1" customWidth="1"/>
    <col min="2815" max="2815" width="22" style="3" bestFit="1" customWidth="1"/>
    <col min="2816" max="2816" width="10.7109375" style="3" customWidth="1"/>
    <col min="2817" max="2817" width="12" style="3" customWidth="1"/>
    <col min="2818" max="2818" width="11.42578125" style="3" customWidth="1"/>
    <col min="2819" max="2819" width="11" style="3" customWidth="1"/>
    <col min="2820" max="2820" width="13" style="3" customWidth="1"/>
    <col min="2821" max="3067" width="9.140625" style="3"/>
    <col min="3068" max="3068" width="27.28515625" style="3" customWidth="1"/>
    <col min="3069" max="3069" width="38.7109375" style="3" customWidth="1"/>
    <col min="3070" max="3070" width="20" style="3" bestFit="1" customWidth="1"/>
    <col min="3071" max="3071" width="22" style="3" bestFit="1" customWidth="1"/>
    <col min="3072" max="3072" width="10.7109375" style="3" customWidth="1"/>
    <col min="3073" max="3073" width="12" style="3" customWidth="1"/>
    <col min="3074" max="3074" width="11.42578125" style="3" customWidth="1"/>
    <col min="3075" max="3075" width="11" style="3" customWidth="1"/>
    <col min="3076" max="3076" width="13" style="3" customWidth="1"/>
    <col min="3077" max="3323" width="9.140625" style="3"/>
    <col min="3324" max="3324" width="27.28515625" style="3" customWidth="1"/>
    <col min="3325" max="3325" width="38.7109375" style="3" customWidth="1"/>
    <col min="3326" max="3326" width="20" style="3" bestFit="1" customWidth="1"/>
    <col min="3327" max="3327" width="22" style="3" bestFit="1" customWidth="1"/>
    <col min="3328" max="3328" width="10.7109375" style="3" customWidth="1"/>
    <col min="3329" max="3329" width="12" style="3" customWidth="1"/>
    <col min="3330" max="3330" width="11.42578125" style="3" customWidth="1"/>
    <col min="3331" max="3331" width="11" style="3" customWidth="1"/>
    <col min="3332" max="3332" width="13" style="3" customWidth="1"/>
    <col min="3333" max="3579" width="9.140625" style="3"/>
    <col min="3580" max="3580" width="27.28515625" style="3" customWidth="1"/>
    <col min="3581" max="3581" width="38.7109375" style="3" customWidth="1"/>
    <col min="3582" max="3582" width="20" style="3" bestFit="1" customWidth="1"/>
    <col min="3583" max="3583" width="22" style="3" bestFit="1" customWidth="1"/>
    <col min="3584" max="3584" width="10.7109375" style="3" customWidth="1"/>
    <col min="3585" max="3585" width="12" style="3" customWidth="1"/>
    <col min="3586" max="3586" width="11.42578125" style="3" customWidth="1"/>
    <col min="3587" max="3587" width="11" style="3" customWidth="1"/>
    <col min="3588" max="3588" width="13" style="3" customWidth="1"/>
    <col min="3589" max="3835" width="9.140625" style="3"/>
    <col min="3836" max="3836" width="27.28515625" style="3" customWidth="1"/>
    <col min="3837" max="3837" width="38.7109375" style="3" customWidth="1"/>
    <col min="3838" max="3838" width="20" style="3" bestFit="1" customWidth="1"/>
    <col min="3839" max="3839" width="22" style="3" bestFit="1" customWidth="1"/>
    <col min="3840" max="3840" width="10.7109375" style="3" customWidth="1"/>
    <col min="3841" max="3841" width="12" style="3" customWidth="1"/>
    <col min="3842" max="3842" width="11.42578125" style="3" customWidth="1"/>
    <col min="3843" max="3843" width="11" style="3" customWidth="1"/>
    <col min="3844" max="3844" width="13" style="3" customWidth="1"/>
    <col min="3845" max="4091" width="9.140625" style="3"/>
    <col min="4092" max="4092" width="27.28515625" style="3" customWidth="1"/>
    <col min="4093" max="4093" width="38.7109375" style="3" customWidth="1"/>
    <col min="4094" max="4094" width="20" style="3" bestFit="1" customWidth="1"/>
    <col min="4095" max="4095" width="22" style="3" bestFit="1" customWidth="1"/>
    <col min="4096" max="4096" width="10.7109375" style="3" customWidth="1"/>
    <col min="4097" max="4097" width="12" style="3" customWidth="1"/>
    <col min="4098" max="4098" width="11.42578125" style="3" customWidth="1"/>
    <col min="4099" max="4099" width="11" style="3" customWidth="1"/>
    <col min="4100" max="4100" width="13" style="3" customWidth="1"/>
    <col min="4101" max="4347" width="9.140625" style="3"/>
    <col min="4348" max="4348" width="27.28515625" style="3" customWidth="1"/>
    <col min="4349" max="4349" width="38.7109375" style="3" customWidth="1"/>
    <col min="4350" max="4350" width="20" style="3" bestFit="1" customWidth="1"/>
    <col min="4351" max="4351" width="22" style="3" bestFit="1" customWidth="1"/>
    <col min="4352" max="4352" width="10.7109375" style="3" customWidth="1"/>
    <col min="4353" max="4353" width="12" style="3" customWidth="1"/>
    <col min="4354" max="4354" width="11.42578125" style="3" customWidth="1"/>
    <col min="4355" max="4355" width="11" style="3" customWidth="1"/>
    <col min="4356" max="4356" width="13" style="3" customWidth="1"/>
    <col min="4357" max="4603" width="9.140625" style="3"/>
    <col min="4604" max="4604" width="27.28515625" style="3" customWidth="1"/>
    <col min="4605" max="4605" width="38.7109375" style="3" customWidth="1"/>
    <col min="4606" max="4606" width="20" style="3" bestFit="1" customWidth="1"/>
    <col min="4607" max="4607" width="22" style="3" bestFit="1" customWidth="1"/>
    <col min="4608" max="4608" width="10.7109375" style="3" customWidth="1"/>
    <col min="4609" max="4609" width="12" style="3" customWidth="1"/>
    <col min="4610" max="4610" width="11.42578125" style="3" customWidth="1"/>
    <col min="4611" max="4611" width="11" style="3" customWidth="1"/>
    <col min="4612" max="4612" width="13" style="3" customWidth="1"/>
    <col min="4613" max="4859" width="9.140625" style="3"/>
    <col min="4860" max="4860" width="27.28515625" style="3" customWidth="1"/>
    <col min="4861" max="4861" width="38.7109375" style="3" customWidth="1"/>
    <col min="4862" max="4862" width="20" style="3" bestFit="1" customWidth="1"/>
    <col min="4863" max="4863" width="22" style="3" bestFit="1" customWidth="1"/>
    <col min="4864" max="4864" width="10.7109375" style="3" customWidth="1"/>
    <col min="4865" max="4865" width="12" style="3" customWidth="1"/>
    <col min="4866" max="4866" width="11.42578125" style="3" customWidth="1"/>
    <col min="4867" max="4867" width="11" style="3" customWidth="1"/>
    <col min="4868" max="4868" width="13" style="3" customWidth="1"/>
    <col min="4869" max="5115" width="9.140625" style="3"/>
    <col min="5116" max="5116" width="27.28515625" style="3" customWidth="1"/>
    <col min="5117" max="5117" width="38.7109375" style="3" customWidth="1"/>
    <col min="5118" max="5118" width="20" style="3" bestFit="1" customWidth="1"/>
    <col min="5119" max="5119" width="22" style="3" bestFit="1" customWidth="1"/>
    <col min="5120" max="5120" width="10.7109375" style="3" customWidth="1"/>
    <col min="5121" max="5121" width="12" style="3" customWidth="1"/>
    <col min="5122" max="5122" width="11.42578125" style="3" customWidth="1"/>
    <col min="5123" max="5123" width="11" style="3" customWidth="1"/>
    <col min="5124" max="5124" width="13" style="3" customWidth="1"/>
    <col min="5125" max="5371" width="9.140625" style="3"/>
    <col min="5372" max="5372" width="27.28515625" style="3" customWidth="1"/>
    <col min="5373" max="5373" width="38.7109375" style="3" customWidth="1"/>
    <col min="5374" max="5374" width="20" style="3" bestFit="1" customWidth="1"/>
    <col min="5375" max="5375" width="22" style="3" bestFit="1" customWidth="1"/>
    <col min="5376" max="5376" width="10.7109375" style="3" customWidth="1"/>
    <col min="5377" max="5377" width="12" style="3" customWidth="1"/>
    <col min="5378" max="5378" width="11.42578125" style="3" customWidth="1"/>
    <col min="5379" max="5379" width="11" style="3" customWidth="1"/>
    <col min="5380" max="5380" width="13" style="3" customWidth="1"/>
    <col min="5381" max="5627" width="9.140625" style="3"/>
    <col min="5628" max="5628" width="27.28515625" style="3" customWidth="1"/>
    <col min="5629" max="5629" width="38.7109375" style="3" customWidth="1"/>
    <col min="5630" max="5630" width="20" style="3" bestFit="1" customWidth="1"/>
    <col min="5631" max="5631" width="22" style="3" bestFit="1" customWidth="1"/>
    <col min="5632" max="5632" width="10.7109375" style="3" customWidth="1"/>
    <col min="5633" max="5633" width="12" style="3" customWidth="1"/>
    <col min="5634" max="5634" width="11.42578125" style="3" customWidth="1"/>
    <col min="5635" max="5635" width="11" style="3" customWidth="1"/>
    <col min="5636" max="5636" width="13" style="3" customWidth="1"/>
    <col min="5637" max="5883" width="9.140625" style="3"/>
    <col min="5884" max="5884" width="27.28515625" style="3" customWidth="1"/>
    <col min="5885" max="5885" width="38.7109375" style="3" customWidth="1"/>
    <col min="5886" max="5886" width="20" style="3" bestFit="1" customWidth="1"/>
    <col min="5887" max="5887" width="22" style="3" bestFit="1" customWidth="1"/>
    <col min="5888" max="5888" width="10.7109375" style="3" customWidth="1"/>
    <col min="5889" max="5889" width="12" style="3" customWidth="1"/>
    <col min="5890" max="5890" width="11.42578125" style="3" customWidth="1"/>
    <col min="5891" max="5891" width="11" style="3" customWidth="1"/>
    <col min="5892" max="5892" width="13" style="3" customWidth="1"/>
    <col min="5893" max="6139" width="9.140625" style="3"/>
    <col min="6140" max="6140" width="27.28515625" style="3" customWidth="1"/>
    <col min="6141" max="6141" width="38.7109375" style="3" customWidth="1"/>
    <col min="6142" max="6142" width="20" style="3" bestFit="1" customWidth="1"/>
    <col min="6143" max="6143" width="22" style="3" bestFit="1" customWidth="1"/>
    <col min="6144" max="6144" width="10.7109375" style="3" customWidth="1"/>
    <col min="6145" max="6145" width="12" style="3" customWidth="1"/>
    <col min="6146" max="6146" width="11.42578125" style="3" customWidth="1"/>
    <col min="6147" max="6147" width="11" style="3" customWidth="1"/>
    <col min="6148" max="6148" width="13" style="3" customWidth="1"/>
    <col min="6149" max="6395" width="9.140625" style="3"/>
    <col min="6396" max="6396" width="27.28515625" style="3" customWidth="1"/>
    <col min="6397" max="6397" width="38.7109375" style="3" customWidth="1"/>
    <col min="6398" max="6398" width="20" style="3" bestFit="1" customWidth="1"/>
    <col min="6399" max="6399" width="22" style="3" bestFit="1" customWidth="1"/>
    <col min="6400" max="6400" width="10.7109375" style="3" customWidth="1"/>
    <col min="6401" max="6401" width="12" style="3" customWidth="1"/>
    <col min="6402" max="6402" width="11.42578125" style="3" customWidth="1"/>
    <col min="6403" max="6403" width="11" style="3" customWidth="1"/>
    <col min="6404" max="6404" width="13" style="3" customWidth="1"/>
    <col min="6405" max="6651" width="9.140625" style="3"/>
    <col min="6652" max="6652" width="27.28515625" style="3" customWidth="1"/>
    <col min="6653" max="6653" width="38.7109375" style="3" customWidth="1"/>
    <col min="6654" max="6654" width="20" style="3" bestFit="1" customWidth="1"/>
    <col min="6655" max="6655" width="22" style="3" bestFit="1" customWidth="1"/>
    <col min="6656" max="6656" width="10.7109375" style="3" customWidth="1"/>
    <col min="6657" max="6657" width="12" style="3" customWidth="1"/>
    <col min="6658" max="6658" width="11.42578125" style="3" customWidth="1"/>
    <col min="6659" max="6659" width="11" style="3" customWidth="1"/>
    <col min="6660" max="6660" width="13" style="3" customWidth="1"/>
    <col min="6661" max="6907" width="9.140625" style="3"/>
    <col min="6908" max="6908" width="27.28515625" style="3" customWidth="1"/>
    <col min="6909" max="6909" width="38.7109375" style="3" customWidth="1"/>
    <col min="6910" max="6910" width="20" style="3" bestFit="1" customWidth="1"/>
    <col min="6911" max="6911" width="22" style="3" bestFit="1" customWidth="1"/>
    <col min="6912" max="6912" width="10.7109375" style="3" customWidth="1"/>
    <col min="6913" max="6913" width="12" style="3" customWidth="1"/>
    <col min="6914" max="6914" width="11.42578125" style="3" customWidth="1"/>
    <col min="6915" max="6915" width="11" style="3" customWidth="1"/>
    <col min="6916" max="6916" width="13" style="3" customWidth="1"/>
    <col min="6917" max="7163" width="9.140625" style="3"/>
    <col min="7164" max="7164" width="27.28515625" style="3" customWidth="1"/>
    <col min="7165" max="7165" width="38.7109375" style="3" customWidth="1"/>
    <col min="7166" max="7166" width="20" style="3" bestFit="1" customWidth="1"/>
    <col min="7167" max="7167" width="22" style="3" bestFit="1" customWidth="1"/>
    <col min="7168" max="7168" width="10.7109375" style="3" customWidth="1"/>
    <col min="7169" max="7169" width="12" style="3" customWidth="1"/>
    <col min="7170" max="7170" width="11.42578125" style="3" customWidth="1"/>
    <col min="7171" max="7171" width="11" style="3" customWidth="1"/>
    <col min="7172" max="7172" width="13" style="3" customWidth="1"/>
    <col min="7173" max="7419" width="9.140625" style="3"/>
    <col min="7420" max="7420" width="27.28515625" style="3" customWidth="1"/>
    <col min="7421" max="7421" width="38.7109375" style="3" customWidth="1"/>
    <col min="7422" max="7422" width="20" style="3" bestFit="1" customWidth="1"/>
    <col min="7423" max="7423" width="22" style="3" bestFit="1" customWidth="1"/>
    <col min="7424" max="7424" width="10.7109375" style="3" customWidth="1"/>
    <col min="7425" max="7425" width="12" style="3" customWidth="1"/>
    <col min="7426" max="7426" width="11.42578125" style="3" customWidth="1"/>
    <col min="7427" max="7427" width="11" style="3" customWidth="1"/>
    <col min="7428" max="7428" width="13" style="3" customWidth="1"/>
    <col min="7429" max="7675" width="9.140625" style="3"/>
    <col min="7676" max="7676" width="27.28515625" style="3" customWidth="1"/>
    <col min="7677" max="7677" width="38.7109375" style="3" customWidth="1"/>
    <col min="7678" max="7678" width="20" style="3" bestFit="1" customWidth="1"/>
    <col min="7679" max="7679" width="22" style="3" bestFit="1" customWidth="1"/>
    <col min="7680" max="7680" width="10.7109375" style="3" customWidth="1"/>
    <col min="7681" max="7681" width="12" style="3" customWidth="1"/>
    <col min="7682" max="7682" width="11.42578125" style="3" customWidth="1"/>
    <col min="7683" max="7683" width="11" style="3" customWidth="1"/>
    <col min="7684" max="7684" width="13" style="3" customWidth="1"/>
    <col min="7685" max="7931" width="9.140625" style="3"/>
    <col min="7932" max="7932" width="27.28515625" style="3" customWidth="1"/>
    <col min="7933" max="7933" width="38.7109375" style="3" customWidth="1"/>
    <col min="7934" max="7934" width="20" style="3" bestFit="1" customWidth="1"/>
    <col min="7935" max="7935" width="22" style="3" bestFit="1" customWidth="1"/>
    <col min="7936" max="7936" width="10.7109375" style="3" customWidth="1"/>
    <col min="7937" max="7937" width="12" style="3" customWidth="1"/>
    <col min="7938" max="7938" width="11.42578125" style="3" customWidth="1"/>
    <col min="7939" max="7939" width="11" style="3" customWidth="1"/>
    <col min="7940" max="7940" width="13" style="3" customWidth="1"/>
    <col min="7941" max="8187" width="9.140625" style="3"/>
    <col min="8188" max="8188" width="27.28515625" style="3" customWidth="1"/>
    <col min="8189" max="8189" width="38.7109375" style="3" customWidth="1"/>
    <col min="8190" max="8190" width="20" style="3" bestFit="1" customWidth="1"/>
    <col min="8191" max="8191" width="22" style="3" bestFit="1" customWidth="1"/>
    <col min="8192" max="8192" width="10.7109375" style="3" customWidth="1"/>
    <col min="8193" max="8193" width="12" style="3" customWidth="1"/>
    <col min="8194" max="8194" width="11.42578125" style="3" customWidth="1"/>
    <col min="8195" max="8195" width="11" style="3" customWidth="1"/>
    <col min="8196" max="8196" width="13" style="3" customWidth="1"/>
    <col min="8197" max="8443" width="9.140625" style="3"/>
    <col min="8444" max="8444" width="27.28515625" style="3" customWidth="1"/>
    <col min="8445" max="8445" width="38.7109375" style="3" customWidth="1"/>
    <col min="8446" max="8446" width="20" style="3" bestFit="1" customWidth="1"/>
    <col min="8447" max="8447" width="22" style="3" bestFit="1" customWidth="1"/>
    <col min="8448" max="8448" width="10.7109375" style="3" customWidth="1"/>
    <col min="8449" max="8449" width="12" style="3" customWidth="1"/>
    <col min="8450" max="8450" width="11.42578125" style="3" customWidth="1"/>
    <col min="8451" max="8451" width="11" style="3" customWidth="1"/>
    <col min="8452" max="8452" width="13" style="3" customWidth="1"/>
    <col min="8453" max="8699" width="9.140625" style="3"/>
    <col min="8700" max="8700" width="27.28515625" style="3" customWidth="1"/>
    <col min="8701" max="8701" width="38.7109375" style="3" customWidth="1"/>
    <col min="8702" max="8702" width="20" style="3" bestFit="1" customWidth="1"/>
    <col min="8703" max="8703" width="22" style="3" bestFit="1" customWidth="1"/>
    <col min="8704" max="8704" width="10.7109375" style="3" customWidth="1"/>
    <col min="8705" max="8705" width="12" style="3" customWidth="1"/>
    <col min="8706" max="8706" width="11.42578125" style="3" customWidth="1"/>
    <col min="8707" max="8707" width="11" style="3" customWidth="1"/>
    <col min="8708" max="8708" width="13" style="3" customWidth="1"/>
    <col min="8709" max="8955" width="9.140625" style="3"/>
    <col min="8956" max="8956" width="27.28515625" style="3" customWidth="1"/>
    <col min="8957" max="8957" width="38.7109375" style="3" customWidth="1"/>
    <col min="8958" max="8958" width="20" style="3" bestFit="1" customWidth="1"/>
    <col min="8959" max="8959" width="22" style="3" bestFit="1" customWidth="1"/>
    <col min="8960" max="8960" width="10.7109375" style="3" customWidth="1"/>
    <col min="8961" max="8961" width="12" style="3" customWidth="1"/>
    <col min="8962" max="8962" width="11.42578125" style="3" customWidth="1"/>
    <col min="8963" max="8963" width="11" style="3" customWidth="1"/>
    <col min="8964" max="8964" width="13" style="3" customWidth="1"/>
    <col min="8965" max="9211" width="9.140625" style="3"/>
    <col min="9212" max="9212" width="27.28515625" style="3" customWidth="1"/>
    <col min="9213" max="9213" width="38.7109375" style="3" customWidth="1"/>
    <col min="9214" max="9214" width="20" style="3" bestFit="1" customWidth="1"/>
    <col min="9215" max="9215" width="22" style="3" bestFit="1" customWidth="1"/>
    <col min="9216" max="9216" width="10.7109375" style="3" customWidth="1"/>
    <col min="9217" max="9217" width="12" style="3" customWidth="1"/>
    <col min="9218" max="9218" width="11.42578125" style="3" customWidth="1"/>
    <col min="9219" max="9219" width="11" style="3" customWidth="1"/>
    <col min="9220" max="9220" width="13" style="3" customWidth="1"/>
    <col min="9221" max="9467" width="9.140625" style="3"/>
    <col min="9468" max="9468" width="27.28515625" style="3" customWidth="1"/>
    <col min="9469" max="9469" width="38.7109375" style="3" customWidth="1"/>
    <col min="9470" max="9470" width="20" style="3" bestFit="1" customWidth="1"/>
    <col min="9471" max="9471" width="22" style="3" bestFit="1" customWidth="1"/>
    <col min="9472" max="9472" width="10.7109375" style="3" customWidth="1"/>
    <col min="9473" max="9473" width="12" style="3" customWidth="1"/>
    <col min="9474" max="9474" width="11.42578125" style="3" customWidth="1"/>
    <col min="9475" max="9475" width="11" style="3" customWidth="1"/>
    <col min="9476" max="9476" width="13" style="3" customWidth="1"/>
    <col min="9477" max="9723" width="9.140625" style="3"/>
    <col min="9724" max="9724" width="27.28515625" style="3" customWidth="1"/>
    <col min="9725" max="9725" width="38.7109375" style="3" customWidth="1"/>
    <col min="9726" max="9726" width="20" style="3" bestFit="1" customWidth="1"/>
    <col min="9727" max="9727" width="22" style="3" bestFit="1" customWidth="1"/>
    <col min="9728" max="9728" width="10.7109375" style="3" customWidth="1"/>
    <col min="9729" max="9729" width="12" style="3" customWidth="1"/>
    <col min="9730" max="9730" width="11.42578125" style="3" customWidth="1"/>
    <col min="9731" max="9731" width="11" style="3" customWidth="1"/>
    <col min="9732" max="9732" width="13" style="3" customWidth="1"/>
    <col min="9733" max="9979" width="9.140625" style="3"/>
    <col min="9980" max="9980" width="27.28515625" style="3" customWidth="1"/>
    <col min="9981" max="9981" width="38.7109375" style="3" customWidth="1"/>
    <col min="9982" max="9982" width="20" style="3" bestFit="1" customWidth="1"/>
    <col min="9983" max="9983" width="22" style="3" bestFit="1" customWidth="1"/>
    <col min="9984" max="9984" width="10.7109375" style="3" customWidth="1"/>
    <col min="9985" max="9985" width="12" style="3" customWidth="1"/>
    <col min="9986" max="9986" width="11.42578125" style="3" customWidth="1"/>
    <col min="9987" max="9987" width="11" style="3" customWidth="1"/>
    <col min="9988" max="9988" width="13" style="3" customWidth="1"/>
    <col min="9989" max="10235" width="9.140625" style="3"/>
    <col min="10236" max="10236" width="27.28515625" style="3" customWidth="1"/>
    <col min="10237" max="10237" width="38.7109375" style="3" customWidth="1"/>
    <col min="10238" max="10238" width="20" style="3" bestFit="1" customWidth="1"/>
    <col min="10239" max="10239" width="22" style="3" bestFit="1" customWidth="1"/>
    <col min="10240" max="10240" width="10.7109375" style="3" customWidth="1"/>
    <col min="10241" max="10241" width="12" style="3" customWidth="1"/>
    <col min="10242" max="10242" width="11.42578125" style="3" customWidth="1"/>
    <col min="10243" max="10243" width="11" style="3" customWidth="1"/>
    <col min="10244" max="10244" width="13" style="3" customWidth="1"/>
    <col min="10245" max="10491" width="9.140625" style="3"/>
    <col min="10492" max="10492" width="27.28515625" style="3" customWidth="1"/>
    <col min="10493" max="10493" width="38.7109375" style="3" customWidth="1"/>
    <col min="10494" max="10494" width="20" style="3" bestFit="1" customWidth="1"/>
    <col min="10495" max="10495" width="22" style="3" bestFit="1" customWidth="1"/>
    <col min="10496" max="10496" width="10.7109375" style="3" customWidth="1"/>
    <col min="10497" max="10497" width="12" style="3" customWidth="1"/>
    <col min="10498" max="10498" width="11.42578125" style="3" customWidth="1"/>
    <col min="10499" max="10499" width="11" style="3" customWidth="1"/>
    <col min="10500" max="10500" width="13" style="3" customWidth="1"/>
    <col min="10501" max="10747" width="9.140625" style="3"/>
    <col min="10748" max="10748" width="27.28515625" style="3" customWidth="1"/>
    <col min="10749" max="10749" width="38.7109375" style="3" customWidth="1"/>
    <col min="10750" max="10750" width="20" style="3" bestFit="1" customWidth="1"/>
    <col min="10751" max="10751" width="22" style="3" bestFit="1" customWidth="1"/>
    <col min="10752" max="10752" width="10.7109375" style="3" customWidth="1"/>
    <col min="10753" max="10753" width="12" style="3" customWidth="1"/>
    <col min="10754" max="10754" width="11.42578125" style="3" customWidth="1"/>
    <col min="10755" max="10755" width="11" style="3" customWidth="1"/>
    <col min="10756" max="10756" width="13" style="3" customWidth="1"/>
    <col min="10757" max="11003" width="9.140625" style="3"/>
    <col min="11004" max="11004" width="27.28515625" style="3" customWidth="1"/>
    <col min="11005" max="11005" width="38.7109375" style="3" customWidth="1"/>
    <col min="11006" max="11006" width="20" style="3" bestFit="1" customWidth="1"/>
    <col min="11007" max="11007" width="22" style="3" bestFit="1" customWidth="1"/>
    <col min="11008" max="11008" width="10.7109375" style="3" customWidth="1"/>
    <col min="11009" max="11009" width="12" style="3" customWidth="1"/>
    <col min="11010" max="11010" width="11.42578125" style="3" customWidth="1"/>
    <col min="11011" max="11011" width="11" style="3" customWidth="1"/>
    <col min="11012" max="11012" width="13" style="3" customWidth="1"/>
    <col min="11013" max="11259" width="9.140625" style="3"/>
    <col min="11260" max="11260" width="27.28515625" style="3" customWidth="1"/>
    <col min="11261" max="11261" width="38.7109375" style="3" customWidth="1"/>
    <col min="11262" max="11262" width="20" style="3" bestFit="1" customWidth="1"/>
    <col min="11263" max="11263" width="22" style="3" bestFit="1" customWidth="1"/>
    <col min="11264" max="11264" width="10.7109375" style="3" customWidth="1"/>
    <col min="11265" max="11265" width="12" style="3" customWidth="1"/>
    <col min="11266" max="11266" width="11.42578125" style="3" customWidth="1"/>
    <col min="11267" max="11267" width="11" style="3" customWidth="1"/>
    <col min="11268" max="11268" width="13" style="3" customWidth="1"/>
    <col min="11269" max="11515" width="9.140625" style="3"/>
    <col min="11516" max="11516" width="27.28515625" style="3" customWidth="1"/>
    <col min="11517" max="11517" width="38.7109375" style="3" customWidth="1"/>
    <col min="11518" max="11518" width="20" style="3" bestFit="1" customWidth="1"/>
    <col min="11519" max="11519" width="22" style="3" bestFit="1" customWidth="1"/>
    <col min="11520" max="11520" width="10.7109375" style="3" customWidth="1"/>
    <col min="11521" max="11521" width="12" style="3" customWidth="1"/>
    <col min="11522" max="11522" width="11.42578125" style="3" customWidth="1"/>
    <col min="11523" max="11523" width="11" style="3" customWidth="1"/>
    <col min="11524" max="11524" width="13" style="3" customWidth="1"/>
    <col min="11525" max="11771" width="9.140625" style="3"/>
    <col min="11772" max="11772" width="27.28515625" style="3" customWidth="1"/>
    <col min="11773" max="11773" width="38.7109375" style="3" customWidth="1"/>
    <col min="11774" max="11774" width="20" style="3" bestFit="1" customWidth="1"/>
    <col min="11775" max="11775" width="22" style="3" bestFit="1" customWidth="1"/>
    <col min="11776" max="11776" width="10.7109375" style="3" customWidth="1"/>
    <col min="11777" max="11777" width="12" style="3" customWidth="1"/>
    <col min="11778" max="11778" width="11.42578125" style="3" customWidth="1"/>
    <col min="11779" max="11779" width="11" style="3" customWidth="1"/>
    <col min="11780" max="11780" width="13" style="3" customWidth="1"/>
    <col min="11781" max="12027" width="9.140625" style="3"/>
    <col min="12028" max="12028" width="27.28515625" style="3" customWidth="1"/>
    <col min="12029" max="12029" width="38.7109375" style="3" customWidth="1"/>
    <col min="12030" max="12030" width="20" style="3" bestFit="1" customWidth="1"/>
    <col min="12031" max="12031" width="22" style="3" bestFit="1" customWidth="1"/>
    <col min="12032" max="12032" width="10.7109375" style="3" customWidth="1"/>
    <col min="12033" max="12033" width="12" style="3" customWidth="1"/>
    <col min="12034" max="12034" width="11.42578125" style="3" customWidth="1"/>
    <col min="12035" max="12035" width="11" style="3" customWidth="1"/>
    <col min="12036" max="12036" width="13" style="3" customWidth="1"/>
    <col min="12037" max="12283" width="9.140625" style="3"/>
    <col min="12284" max="12284" width="27.28515625" style="3" customWidth="1"/>
    <col min="12285" max="12285" width="38.7109375" style="3" customWidth="1"/>
    <col min="12286" max="12286" width="20" style="3" bestFit="1" customWidth="1"/>
    <col min="12287" max="12287" width="22" style="3" bestFit="1" customWidth="1"/>
    <col min="12288" max="12288" width="10.7109375" style="3" customWidth="1"/>
    <col min="12289" max="12289" width="12" style="3" customWidth="1"/>
    <col min="12290" max="12290" width="11.42578125" style="3" customWidth="1"/>
    <col min="12291" max="12291" width="11" style="3" customWidth="1"/>
    <col min="12292" max="12292" width="13" style="3" customWidth="1"/>
    <col min="12293" max="12539" width="9.140625" style="3"/>
    <col min="12540" max="12540" width="27.28515625" style="3" customWidth="1"/>
    <col min="12541" max="12541" width="38.7109375" style="3" customWidth="1"/>
    <col min="12542" max="12542" width="20" style="3" bestFit="1" customWidth="1"/>
    <col min="12543" max="12543" width="22" style="3" bestFit="1" customWidth="1"/>
    <col min="12544" max="12544" width="10.7109375" style="3" customWidth="1"/>
    <col min="12545" max="12545" width="12" style="3" customWidth="1"/>
    <col min="12546" max="12546" width="11.42578125" style="3" customWidth="1"/>
    <col min="12547" max="12547" width="11" style="3" customWidth="1"/>
    <col min="12548" max="12548" width="13" style="3" customWidth="1"/>
    <col min="12549" max="12795" width="9.140625" style="3"/>
    <col min="12796" max="12796" width="27.28515625" style="3" customWidth="1"/>
    <col min="12797" max="12797" width="38.7109375" style="3" customWidth="1"/>
    <col min="12798" max="12798" width="20" style="3" bestFit="1" customWidth="1"/>
    <col min="12799" max="12799" width="22" style="3" bestFit="1" customWidth="1"/>
    <col min="12800" max="12800" width="10.7109375" style="3" customWidth="1"/>
    <col min="12801" max="12801" width="12" style="3" customWidth="1"/>
    <col min="12802" max="12802" width="11.42578125" style="3" customWidth="1"/>
    <col min="12803" max="12803" width="11" style="3" customWidth="1"/>
    <col min="12804" max="12804" width="13" style="3" customWidth="1"/>
    <col min="12805" max="13051" width="9.140625" style="3"/>
    <col min="13052" max="13052" width="27.28515625" style="3" customWidth="1"/>
    <col min="13053" max="13053" width="38.7109375" style="3" customWidth="1"/>
    <col min="13054" max="13054" width="20" style="3" bestFit="1" customWidth="1"/>
    <col min="13055" max="13055" width="22" style="3" bestFit="1" customWidth="1"/>
    <col min="13056" max="13056" width="10.7109375" style="3" customWidth="1"/>
    <col min="13057" max="13057" width="12" style="3" customWidth="1"/>
    <col min="13058" max="13058" width="11.42578125" style="3" customWidth="1"/>
    <col min="13059" max="13059" width="11" style="3" customWidth="1"/>
    <col min="13060" max="13060" width="13" style="3" customWidth="1"/>
    <col min="13061" max="13307" width="9.140625" style="3"/>
    <col min="13308" max="13308" width="27.28515625" style="3" customWidth="1"/>
    <col min="13309" max="13309" width="38.7109375" style="3" customWidth="1"/>
    <col min="13310" max="13310" width="20" style="3" bestFit="1" customWidth="1"/>
    <col min="13311" max="13311" width="22" style="3" bestFit="1" customWidth="1"/>
    <col min="13312" max="13312" width="10.7109375" style="3" customWidth="1"/>
    <col min="13313" max="13313" width="12" style="3" customWidth="1"/>
    <col min="13314" max="13314" width="11.42578125" style="3" customWidth="1"/>
    <col min="13315" max="13315" width="11" style="3" customWidth="1"/>
    <col min="13316" max="13316" width="13" style="3" customWidth="1"/>
    <col min="13317" max="13563" width="9.140625" style="3"/>
    <col min="13564" max="13564" width="27.28515625" style="3" customWidth="1"/>
    <col min="13565" max="13565" width="38.7109375" style="3" customWidth="1"/>
    <col min="13566" max="13566" width="20" style="3" bestFit="1" customWidth="1"/>
    <col min="13567" max="13567" width="22" style="3" bestFit="1" customWidth="1"/>
    <col min="13568" max="13568" width="10.7109375" style="3" customWidth="1"/>
    <col min="13569" max="13569" width="12" style="3" customWidth="1"/>
    <col min="13570" max="13570" width="11.42578125" style="3" customWidth="1"/>
    <col min="13571" max="13571" width="11" style="3" customWidth="1"/>
    <col min="13572" max="13572" width="13" style="3" customWidth="1"/>
    <col min="13573" max="13819" width="9.140625" style="3"/>
    <col min="13820" max="13820" width="27.28515625" style="3" customWidth="1"/>
    <col min="13821" max="13821" width="38.7109375" style="3" customWidth="1"/>
    <col min="13822" max="13822" width="20" style="3" bestFit="1" customWidth="1"/>
    <col min="13823" max="13823" width="22" style="3" bestFit="1" customWidth="1"/>
    <col min="13824" max="13824" width="10.7109375" style="3" customWidth="1"/>
    <col min="13825" max="13825" width="12" style="3" customWidth="1"/>
    <col min="13826" max="13826" width="11.42578125" style="3" customWidth="1"/>
    <col min="13827" max="13827" width="11" style="3" customWidth="1"/>
    <col min="13828" max="13828" width="13" style="3" customWidth="1"/>
    <col min="13829" max="14075" width="9.140625" style="3"/>
    <col min="14076" max="14076" width="27.28515625" style="3" customWidth="1"/>
    <col min="14077" max="14077" width="38.7109375" style="3" customWidth="1"/>
    <col min="14078" max="14078" width="20" style="3" bestFit="1" customWidth="1"/>
    <col min="14079" max="14079" width="22" style="3" bestFit="1" customWidth="1"/>
    <col min="14080" max="14080" width="10.7109375" style="3" customWidth="1"/>
    <col min="14081" max="14081" width="12" style="3" customWidth="1"/>
    <col min="14082" max="14082" width="11.42578125" style="3" customWidth="1"/>
    <col min="14083" max="14083" width="11" style="3" customWidth="1"/>
    <col min="14084" max="14084" width="13" style="3" customWidth="1"/>
    <col min="14085" max="14331" width="9.140625" style="3"/>
    <col min="14332" max="14332" width="27.28515625" style="3" customWidth="1"/>
    <col min="14333" max="14333" width="38.7109375" style="3" customWidth="1"/>
    <col min="14334" max="14334" width="20" style="3" bestFit="1" customWidth="1"/>
    <col min="14335" max="14335" width="22" style="3" bestFit="1" customWidth="1"/>
    <col min="14336" max="14336" width="10.7109375" style="3" customWidth="1"/>
    <col min="14337" max="14337" width="12" style="3" customWidth="1"/>
    <col min="14338" max="14338" width="11.42578125" style="3" customWidth="1"/>
    <col min="14339" max="14339" width="11" style="3" customWidth="1"/>
    <col min="14340" max="14340" width="13" style="3" customWidth="1"/>
    <col min="14341" max="14587" width="9.140625" style="3"/>
    <col min="14588" max="14588" width="27.28515625" style="3" customWidth="1"/>
    <col min="14589" max="14589" width="38.7109375" style="3" customWidth="1"/>
    <col min="14590" max="14590" width="20" style="3" bestFit="1" customWidth="1"/>
    <col min="14591" max="14591" width="22" style="3" bestFit="1" customWidth="1"/>
    <col min="14592" max="14592" width="10.7109375" style="3" customWidth="1"/>
    <col min="14593" max="14593" width="12" style="3" customWidth="1"/>
    <col min="14594" max="14594" width="11.42578125" style="3" customWidth="1"/>
    <col min="14595" max="14595" width="11" style="3" customWidth="1"/>
    <col min="14596" max="14596" width="13" style="3" customWidth="1"/>
    <col min="14597" max="14843" width="9.140625" style="3"/>
    <col min="14844" max="14844" width="27.28515625" style="3" customWidth="1"/>
    <col min="14845" max="14845" width="38.7109375" style="3" customWidth="1"/>
    <col min="14846" max="14846" width="20" style="3" bestFit="1" customWidth="1"/>
    <col min="14847" max="14847" width="22" style="3" bestFit="1" customWidth="1"/>
    <col min="14848" max="14848" width="10.7109375" style="3" customWidth="1"/>
    <col min="14849" max="14849" width="12" style="3" customWidth="1"/>
    <col min="14850" max="14850" width="11.42578125" style="3" customWidth="1"/>
    <col min="14851" max="14851" width="11" style="3" customWidth="1"/>
    <col min="14852" max="14852" width="13" style="3" customWidth="1"/>
    <col min="14853" max="15099" width="9.140625" style="3"/>
    <col min="15100" max="15100" width="27.28515625" style="3" customWidth="1"/>
    <col min="15101" max="15101" width="38.7109375" style="3" customWidth="1"/>
    <col min="15102" max="15102" width="20" style="3" bestFit="1" customWidth="1"/>
    <col min="15103" max="15103" width="22" style="3" bestFit="1" customWidth="1"/>
    <col min="15104" max="15104" width="10.7109375" style="3" customWidth="1"/>
    <col min="15105" max="15105" width="12" style="3" customWidth="1"/>
    <col min="15106" max="15106" width="11.42578125" style="3" customWidth="1"/>
    <col min="15107" max="15107" width="11" style="3" customWidth="1"/>
    <col min="15108" max="15108" width="13" style="3" customWidth="1"/>
    <col min="15109" max="15355" width="9.140625" style="3"/>
    <col min="15356" max="15356" width="27.28515625" style="3" customWidth="1"/>
    <col min="15357" max="15357" width="38.7109375" style="3" customWidth="1"/>
    <col min="15358" max="15358" width="20" style="3" bestFit="1" customWidth="1"/>
    <col min="15359" max="15359" width="22" style="3" bestFit="1" customWidth="1"/>
    <col min="15360" max="15360" width="10.7109375" style="3" customWidth="1"/>
    <col min="15361" max="15361" width="12" style="3" customWidth="1"/>
    <col min="15362" max="15362" width="11.42578125" style="3" customWidth="1"/>
    <col min="15363" max="15363" width="11" style="3" customWidth="1"/>
    <col min="15364" max="15364" width="13" style="3" customWidth="1"/>
    <col min="15365" max="15611" width="9.140625" style="3"/>
    <col min="15612" max="15612" width="27.28515625" style="3" customWidth="1"/>
    <col min="15613" max="15613" width="38.7109375" style="3" customWidth="1"/>
    <col min="15614" max="15614" width="20" style="3" bestFit="1" customWidth="1"/>
    <col min="15615" max="15615" width="22" style="3" bestFit="1" customWidth="1"/>
    <col min="15616" max="15616" width="10.7109375" style="3" customWidth="1"/>
    <col min="15617" max="15617" width="12" style="3" customWidth="1"/>
    <col min="15618" max="15618" width="11.42578125" style="3" customWidth="1"/>
    <col min="15619" max="15619" width="11" style="3" customWidth="1"/>
    <col min="15620" max="15620" width="13" style="3" customWidth="1"/>
    <col min="15621" max="15867" width="9.140625" style="3"/>
    <col min="15868" max="15868" width="27.28515625" style="3" customWidth="1"/>
    <col min="15869" max="15869" width="38.7109375" style="3" customWidth="1"/>
    <col min="15870" max="15870" width="20" style="3" bestFit="1" customWidth="1"/>
    <col min="15871" max="15871" width="22" style="3" bestFit="1" customWidth="1"/>
    <col min="15872" max="15872" width="10.7109375" style="3" customWidth="1"/>
    <col min="15873" max="15873" width="12" style="3" customWidth="1"/>
    <col min="15874" max="15874" width="11.42578125" style="3" customWidth="1"/>
    <col min="15875" max="15875" width="11" style="3" customWidth="1"/>
    <col min="15876" max="15876" width="13" style="3" customWidth="1"/>
    <col min="15877" max="16123" width="9.140625" style="3"/>
    <col min="16124" max="16124" width="27.28515625" style="3" customWidth="1"/>
    <col min="16125" max="16125" width="38.7109375" style="3" customWidth="1"/>
    <col min="16126" max="16126" width="20" style="3" bestFit="1" customWidth="1"/>
    <col min="16127" max="16127" width="22" style="3" bestFit="1" customWidth="1"/>
    <col min="16128" max="16128" width="10.7109375" style="3" customWidth="1"/>
    <col min="16129" max="16129" width="12" style="3" customWidth="1"/>
    <col min="16130" max="16130" width="11.42578125" style="3" customWidth="1"/>
    <col min="16131" max="16131" width="11" style="3" customWidth="1"/>
    <col min="16132" max="16132" width="13" style="3" customWidth="1"/>
    <col min="16133" max="16384" width="9.140625" style="3"/>
  </cols>
  <sheetData>
    <row r="1" spans="1:13" s="1" customFormat="1" ht="12.75" customHeight="1">
      <c r="A1" s="444" t="s">
        <v>13</v>
      </c>
      <c r="B1" s="445"/>
      <c r="C1" s="445"/>
      <c r="D1" s="445"/>
      <c r="E1" s="445"/>
      <c r="F1" s="445"/>
      <c r="G1" s="445"/>
      <c r="H1" s="445"/>
      <c r="I1" s="445"/>
      <c r="J1" s="445"/>
      <c r="K1" s="445"/>
      <c r="L1" s="445"/>
      <c r="M1" s="445"/>
    </row>
    <row r="2" spans="1:13" s="1" customFormat="1" ht="21" customHeight="1">
      <c r="A2" s="446"/>
      <c r="B2" s="445"/>
      <c r="C2" s="445"/>
      <c r="D2" s="445"/>
      <c r="E2" s="445"/>
      <c r="F2" s="445"/>
      <c r="G2" s="445"/>
      <c r="H2" s="445"/>
      <c r="I2" s="445"/>
      <c r="J2" s="445"/>
      <c r="K2" s="445"/>
      <c r="L2" s="445"/>
      <c r="M2" s="445"/>
    </row>
    <row r="3" spans="1:13" s="1" customFormat="1" ht="7.5" customHeight="1">
      <c r="A3" s="447"/>
      <c r="B3" s="448"/>
      <c r="C3" s="448"/>
      <c r="D3" s="448"/>
      <c r="E3" s="448"/>
      <c r="F3" s="448"/>
      <c r="G3" s="448"/>
      <c r="H3" s="448"/>
      <c r="I3" s="448"/>
      <c r="J3" s="448"/>
      <c r="K3" s="448"/>
      <c r="L3" s="448"/>
      <c r="M3" s="448"/>
    </row>
    <row r="4" spans="1:13" s="2" customFormat="1" ht="42.75" customHeight="1">
      <c r="A4" s="451" t="s">
        <v>15</v>
      </c>
      <c r="B4" s="454" t="s">
        <v>5</v>
      </c>
      <c r="C4" s="454" t="s">
        <v>3</v>
      </c>
      <c r="D4" s="454" t="s">
        <v>6</v>
      </c>
      <c r="E4" s="454" t="s">
        <v>7</v>
      </c>
      <c r="F4" s="454"/>
      <c r="G4" s="454"/>
      <c r="H4" s="454"/>
      <c r="I4" s="454"/>
      <c r="J4" s="454"/>
      <c r="K4" s="454"/>
      <c r="L4" s="454"/>
      <c r="M4" s="439" t="s">
        <v>8</v>
      </c>
    </row>
    <row r="5" spans="1:13" s="2" customFormat="1" ht="18.75">
      <c r="A5" s="452"/>
      <c r="B5" s="454"/>
      <c r="C5" s="454"/>
      <c r="D5" s="454"/>
      <c r="E5" s="454" t="s">
        <v>9</v>
      </c>
      <c r="F5" s="454"/>
      <c r="G5" s="454" t="s">
        <v>10</v>
      </c>
      <c r="H5" s="454"/>
      <c r="I5" s="449" t="s">
        <v>11</v>
      </c>
      <c r="J5" s="450"/>
      <c r="K5" s="454" t="s">
        <v>12</v>
      </c>
      <c r="L5" s="454"/>
      <c r="M5" s="440"/>
    </row>
    <row r="6" spans="1:13" s="2" customFormat="1" ht="37.5" customHeight="1" thickBot="1">
      <c r="A6" s="453"/>
      <c r="B6" s="455"/>
      <c r="C6" s="455"/>
      <c r="D6" s="455"/>
      <c r="E6" s="16" t="s">
        <v>0</v>
      </c>
      <c r="F6" s="16" t="s">
        <v>1</v>
      </c>
      <c r="G6" s="16" t="s">
        <v>0</v>
      </c>
      <c r="H6" s="16" t="s">
        <v>1</v>
      </c>
      <c r="I6" s="16" t="s">
        <v>0</v>
      </c>
      <c r="J6" s="16" t="s">
        <v>1</v>
      </c>
      <c r="K6" s="16" t="s">
        <v>0</v>
      </c>
      <c r="L6" s="16" t="s">
        <v>1</v>
      </c>
      <c r="M6" s="441"/>
    </row>
    <row r="7" spans="1:13" s="1" customFormat="1" ht="20.25" customHeight="1">
      <c r="A7" s="442" t="s">
        <v>14</v>
      </c>
      <c r="B7" s="443"/>
      <c r="C7" s="443"/>
      <c r="D7" s="443"/>
      <c r="E7" s="443"/>
      <c r="F7" s="443"/>
      <c r="G7" s="443"/>
      <c r="H7" s="443"/>
      <c r="I7" s="443"/>
      <c r="J7" s="443"/>
      <c r="K7" s="443"/>
      <c r="L7" s="443"/>
      <c r="M7" s="21"/>
    </row>
    <row r="8" spans="1:13">
      <c r="A8" s="12"/>
      <c r="B8" s="4"/>
      <c r="C8" s="4"/>
      <c r="D8" s="4"/>
      <c r="E8" s="4"/>
      <c r="F8" s="4"/>
      <c r="G8" s="4"/>
      <c r="H8" s="4"/>
      <c r="I8" s="4"/>
      <c r="J8" s="17"/>
      <c r="K8" s="17"/>
      <c r="L8" s="4"/>
      <c r="M8" s="13"/>
    </row>
    <row r="9" spans="1:13">
      <c r="A9" s="12"/>
      <c r="B9" s="4"/>
      <c r="C9" s="4"/>
      <c r="D9" s="4"/>
      <c r="E9" s="4"/>
      <c r="F9" s="4"/>
      <c r="G9" s="4"/>
      <c r="H9" s="4"/>
      <c r="I9" s="4"/>
      <c r="J9" s="17"/>
      <c r="K9" s="17"/>
      <c r="L9" s="4"/>
      <c r="M9" s="13"/>
    </row>
    <row r="10" spans="1:13">
      <c r="A10" s="12"/>
      <c r="B10" s="4"/>
      <c r="C10" s="4"/>
      <c r="D10" s="4"/>
      <c r="E10" s="4"/>
      <c r="F10" s="4"/>
      <c r="G10" s="4"/>
      <c r="H10" s="4"/>
      <c r="I10" s="4"/>
      <c r="J10" s="17"/>
      <c r="K10" s="17"/>
      <c r="L10" s="4"/>
      <c r="M10" s="13"/>
    </row>
    <row r="11" spans="1:13">
      <c r="A11" s="12"/>
      <c r="B11" s="4"/>
      <c r="C11" s="4"/>
      <c r="D11" s="4"/>
      <c r="E11" s="4"/>
      <c r="F11" s="4"/>
      <c r="G11" s="4"/>
      <c r="H11" s="4"/>
      <c r="I11" s="4"/>
      <c r="J11" s="17"/>
      <c r="K11" s="17"/>
      <c r="L11" s="4"/>
      <c r="M11" s="13"/>
    </row>
    <row r="12" spans="1:13">
      <c r="A12" s="12"/>
      <c r="B12" s="4"/>
      <c r="C12" s="4"/>
      <c r="D12" s="4"/>
      <c r="E12" s="4"/>
      <c r="F12" s="4"/>
      <c r="G12" s="4"/>
      <c r="H12" s="4"/>
      <c r="I12" s="4"/>
      <c r="J12" s="17"/>
      <c r="K12" s="17"/>
      <c r="L12" s="4"/>
      <c r="M12" s="13"/>
    </row>
    <row r="13" spans="1:13">
      <c r="A13" s="12"/>
      <c r="B13" s="4"/>
      <c r="C13" s="4"/>
      <c r="D13" s="4"/>
      <c r="E13" s="4"/>
      <c r="F13" s="4"/>
      <c r="G13" s="4"/>
      <c r="H13" s="4"/>
      <c r="I13" s="4"/>
      <c r="J13" s="17"/>
      <c r="K13" s="17"/>
      <c r="L13" s="4"/>
      <c r="M13" s="13"/>
    </row>
    <row r="14" spans="1:13">
      <c r="A14" s="12"/>
      <c r="B14" s="4"/>
      <c r="C14" s="4"/>
      <c r="D14" s="4"/>
      <c r="E14" s="4"/>
      <c r="F14" s="4"/>
      <c r="G14" s="4"/>
      <c r="H14" s="4"/>
      <c r="I14" s="4"/>
      <c r="J14" s="17"/>
      <c r="K14" s="17"/>
      <c r="L14" s="4"/>
      <c r="M14" s="13"/>
    </row>
    <row r="15" spans="1:13" ht="13.5" thickBot="1">
      <c r="A15" s="14"/>
      <c r="B15" s="15"/>
      <c r="C15" s="15"/>
      <c r="D15" s="15"/>
      <c r="E15" s="15"/>
      <c r="F15" s="15"/>
      <c r="G15" s="15"/>
      <c r="H15" s="15"/>
      <c r="I15" s="15"/>
      <c r="J15" s="18"/>
      <c r="K15" s="18"/>
      <c r="L15" s="19"/>
      <c r="M15" s="22"/>
    </row>
    <row r="16" spans="1:13" s="1" customFormat="1" ht="32.25" customHeight="1" thickBot="1">
      <c r="A16" s="5" t="s">
        <v>16</v>
      </c>
      <c r="B16" s="6"/>
      <c r="C16" s="7"/>
      <c r="D16" s="7"/>
      <c r="E16" s="7"/>
      <c r="F16" s="7"/>
      <c r="G16" s="7"/>
      <c r="H16" s="7"/>
      <c r="I16" s="7"/>
      <c r="J16" s="7"/>
      <c r="K16" s="7"/>
      <c r="L16" s="20"/>
      <c r="M16" s="8"/>
    </row>
    <row r="17" spans="1:13" s="1" customFormat="1" ht="37.5" customHeight="1" thickBot="1">
      <c r="A17" s="5" t="s">
        <v>2</v>
      </c>
      <c r="B17" s="9"/>
      <c r="C17" s="10"/>
      <c r="D17" s="10"/>
      <c r="E17" s="10"/>
      <c r="F17" s="10"/>
      <c r="G17" s="10"/>
      <c r="H17" s="10"/>
      <c r="I17" s="10"/>
      <c r="J17" s="10"/>
      <c r="K17" s="10"/>
      <c r="L17" s="11"/>
      <c r="M17" s="11"/>
    </row>
    <row r="21" spans="1:13" ht="15">
      <c r="A21" s="23" t="s">
        <v>4</v>
      </c>
    </row>
    <row r="22" spans="1:13" ht="15">
      <c r="A22" s="23"/>
    </row>
  </sheetData>
  <mergeCells count="12">
    <mergeCell ref="M4:M6"/>
    <mergeCell ref="A7:L7"/>
    <mergeCell ref="A1:M3"/>
    <mergeCell ref="I5:J5"/>
    <mergeCell ref="A4:A6"/>
    <mergeCell ref="B4:B6"/>
    <mergeCell ref="C4:C6"/>
    <mergeCell ref="D4:D6"/>
    <mergeCell ref="E5:F5"/>
    <mergeCell ref="G5:H5"/>
    <mergeCell ref="K5:L5"/>
    <mergeCell ref="E4:L4"/>
  </mergeCells>
  <pageMargins left="0.23622047244094491" right="0.19685039370078741" top="0.39370078740157483" bottom="0.19685039370078741" header="0.23622047244094491" footer="0.19685039370078741"/>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dimension ref="A1:N622"/>
  <sheetViews>
    <sheetView tabSelected="1" view="pageBreakPreview" topLeftCell="B604" zoomScaleNormal="66" zoomScaleSheetLayoutView="100" workbookViewId="0">
      <selection activeCell="H618" sqref="H618"/>
    </sheetView>
  </sheetViews>
  <sheetFormatPr defaultRowHeight="12.75"/>
  <cols>
    <col min="1" max="1" width="32.42578125" style="29" customWidth="1"/>
    <col min="2" max="2" width="37.85546875" style="3" customWidth="1"/>
    <col min="3" max="3" width="22.28515625" style="3" customWidth="1"/>
    <col min="4" max="4" width="22" style="3" bestFit="1" customWidth="1"/>
    <col min="5" max="5" width="18.42578125" style="3" customWidth="1"/>
    <col min="6" max="6" width="18" style="3" customWidth="1"/>
    <col min="7" max="7" width="16.7109375" style="3" customWidth="1"/>
    <col min="8" max="8" width="17.42578125" style="3" customWidth="1"/>
    <col min="9" max="9" width="17.85546875" style="3" customWidth="1"/>
    <col min="10" max="10" width="19" style="3" customWidth="1"/>
    <col min="11" max="11" width="16.7109375" style="3" customWidth="1"/>
    <col min="12" max="12" width="19" style="3" customWidth="1"/>
    <col min="13" max="13" width="15.42578125" style="3" customWidth="1"/>
    <col min="14" max="251" width="9.140625" style="3"/>
    <col min="252" max="252" width="27.28515625" style="3" customWidth="1"/>
    <col min="253" max="253" width="38.7109375" style="3" customWidth="1"/>
    <col min="254" max="254" width="20" style="3" bestFit="1" customWidth="1"/>
    <col min="255" max="255" width="22" style="3" bestFit="1" customWidth="1"/>
    <col min="256" max="256" width="10.7109375" style="3" customWidth="1"/>
    <col min="257" max="257" width="12" style="3" customWidth="1"/>
    <col min="258" max="258" width="11.42578125" style="3" customWidth="1"/>
    <col min="259" max="259" width="11" style="3" customWidth="1"/>
    <col min="260" max="260" width="13" style="3" customWidth="1"/>
    <col min="261" max="507" width="9.140625" style="3"/>
    <col min="508" max="508" width="27.28515625" style="3" customWidth="1"/>
    <col min="509" max="509" width="38.7109375" style="3" customWidth="1"/>
    <col min="510" max="510" width="20" style="3" bestFit="1" customWidth="1"/>
    <col min="511" max="511" width="22" style="3" bestFit="1" customWidth="1"/>
    <col min="512" max="512" width="10.7109375" style="3" customWidth="1"/>
    <col min="513" max="513" width="12" style="3" customWidth="1"/>
    <col min="514" max="514" width="11.42578125" style="3" customWidth="1"/>
    <col min="515" max="515" width="11" style="3" customWidth="1"/>
    <col min="516" max="516" width="13" style="3" customWidth="1"/>
    <col min="517" max="763" width="9.140625" style="3"/>
    <col min="764" max="764" width="27.28515625" style="3" customWidth="1"/>
    <col min="765" max="765" width="38.7109375" style="3" customWidth="1"/>
    <col min="766" max="766" width="20" style="3" bestFit="1" customWidth="1"/>
    <col min="767" max="767" width="22" style="3" bestFit="1" customWidth="1"/>
    <col min="768" max="768" width="10.7109375" style="3" customWidth="1"/>
    <col min="769" max="769" width="12" style="3" customWidth="1"/>
    <col min="770" max="770" width="11.42578125" style="3" customWidth="1"/>
    <col min="771" max="771" width="11" style="3" customWidth="1"/>
    <col min="772" max="772" width="13" style="3" customWidth="1"/>
    <col min="773" max="1019" width="9.140625" style="3"/>
    <col min="1020" max="1020" width="27.28515625" style="3" customWidth="1"/>
    <col min="1021" max="1021" width="38.7109375" style="3" customWidth="1"/>
    <col min="1022" max="1022" width="20" style="3" bestFit="1" customWidth="1"/>
    <col min="1023" max="1023" width="22" style="3" bestFit="1" customWidth="1"/>
    <col min="1024" max="1024" width="10.7109375" style="3" customWidth="1"/>
    <col min="1025" max="1025" width="12" style="3" customWidth="1"/>
    <col min="1026" max="1026" width="11.42578125" style="3" customWidth="1"/>
    <col min="1027" max="1027" width="11" style="3" customWidth="1"/>
    <col min="1028" max="1028" width="13" style="3" customWidth="1"/>
    <col min="1029" max="1275" width="9.140625" style="3"/>
    <col min="1276" max="1276" width="27.28515625" style="3" customWidth="1"/>
    <col min="1277" max="1277" width="38.7109375" style="3" customWidth="1"/>
    <col min="1278" max="1278" width="20" style="3" bestFit="1" customWidth="1"/>
    <col min="1279" max="1279" width="22" style="3" bestFit="1" customWidth="1"/>
    <col min="1280" max="1280" width="10.7109375" style="3" customWidth="1"/>
    <col min="1281" max="1281" width="12" style="3" customWidth="1"/>
    <col min="1282" max="1282" width="11.42578125" style="3" customWidth="1"/>
    <col min="1283" max="1283" width="11" style="3" customWidth="1"/>
    <col min="1284" max="1284" width="13" style="3" customWidth="1"/>
    <col min="1285" max="1531" width="9.140625" style="3"/>
    <col min="1532" max="1532" width="27.28515625" style="3" customWidth="1"/>
    <col min="1533" max="1533" width="38.7109375" style="3" customWidth="1"/>
    <col min="1534" max="1534" width="20" style="3" bestFit="1" customWidth="1"/>
    <col min="1535" max="1535" width="22" style="3" bestFit="1" customWidth="1"/>
    <col min="1536" max="1536" width="10.7109375" style="3" customWidth="1"/>
    <col min="1537" max="1537" width="12" style="3" customWidth="1"/>
    <col min="1538" max="1538" width="11.42578125" style="3" customWidth="1"/>
    <col min="1539" max="1539" width="11" style="3" customWidth="1"/>
    <col min="1540" max="1540" width="13" style="3" customWidth="1"/>
    <col min="1541" max="1787" width="9.140625" style="3"/>
    <col min="1788" max="1788" width="27.28515625" style="3" customWidth="1"/>
    <col min="1789" max="1789" width="38.7109375" style="3" customWidth="1"/>
    <col min="1790" max="1790" width="20" style="3" bestFit="1" customWidth="1"/>
    <col min="1791" max="1791" width="22" style="3" bestFit="1" customWidth="1"/>
    <col min="1792" max="1792" width="10.7109375" style="3" customWidth="1"/>
    <col min="1793" max="1793" width="12" style="3" customWidth="1"/>
    <col min="1794" max="1794" width="11.42578125" style="3" customWidth="1"/>
    <col min="1795" max="1795" width="11" style="3" customWidth="1"/>
    <col min="1796" max="1796" width="13" style="3" customWidth="1"/>
    <col min="1797" max="2043" width="9.140625" style="3"/>
    <col min="2044" max="2044" width="27.28515625" style="3" customWidth="1"/>
    <col min="2045" max="2045" width="38.7109375" style="3" customWidth="1"/>
    <col min="2046" max="2046" width="20" style="3" bestFit="1" customWidth="1"/>
    <col min="2047" max="2047" width="22" style="3" bestFit="1" customWidth="1"/>
    <col min="2048" max="2048" width="10.7109375" style="3" customWidth="1"/>
    <col min="2049" max="2049" width="12" style="3" customWidth="1"/>
    <col min="2050" max="2050" width="11.42578125" style="3" customWidth="1"/>
    <col min="2051" max="2051" width="11" style="3" customWidth="1"/>
    <col min="2052" max="2052" width="13" style="3" customWidth="1"/>
    <col min="2053" max="2299" width="9.140625" style="3"/>
    <col min="2300" max="2300" width="27.28515625" style="3" customWidth="1"/>
    <col min="2301" max="2301" width="38.7109375" style="3" customWidth="1"/>
    <col min="2302" max="2302" width="20" style="3" bestFit="1" customWidth="1"/>
    <col min="2303" max="2303" width="22" style="3" bestFit="1" customWidth="1"/>
    <col min="2304" max="2304" width="10.7109375" style="3" customWidth="1"/>
    <col min="2305" max="2305" width="12" style="3" customWidth="1"/>
    <col min="2306" max="2306" width="11.42578125" style="3" customWidth="1"/>
    <col min="2307" max="2307" width="11" style="3" customWidth="1"/>
    <col min="2308" max="2308" width="13" style="3" customWidth="1"/>
    <col min="2309" max="2555" width="9.140625" style="3"/>
    <col min="2556" max="2556" width="27.28515625" style="3" customWidth="1"/>
    <col min="2557" max="2557" width="38.7109375" style="3" customWidth="1"/>
    <col min="2558" max="2558" width="20" style="3" bestFit="1" customWidth="1"/>
    <col min="2559" max="2559" width="22" style="3" bestFit="1" customWidth="1"/>
    <col min="2560" max="2560" width="10.7109375" style="3" customWidth="1"/>
    <col min="2561" max="2561" width="12" style="3" customWidth="1"/>
    <col min="2562" max="2562" width="11.42578125" style="3" customWidth="1"/>
    <col min="2563" max="2563" width="11" style="3" customWidth="1"/>
    <col min="2564" max="2564" width="13" style="3" customWidth="1"/>
    <col min="2565" max="2811" width="9.140625" style="3"/>
    <col min="2812" max="2812" width="27.28515625" style="3" customWidth="1"/>
    <col min="2813" max="2813" width="38.7109375" style="3" customWidth="1"/>
    <col min="2814" max="2814" width="20" style="3" bestFit="1" customWidth="1"/>
    <col min="2815" max="2815" width="22" style="3" bestFit="1" customWidth="1"/>
    <col min="2816" max="2816" width="10.7109375" style="3" customWidth="1"/>
    <col min="2817" max="2817" width="12" style="3" customWidth="1"/>
    <col min="2818" max="2818" width="11.42578125" style="3" customWidth="1"/>
    <col min="2819" max="2819" width="11" style="3" customWidth="1"/>
    <col min="2820" max="2820" width="13" style="3" customWidth="1"/>
    <col min="2821" max="3067" width="9.140625" style="3"/>
    <col min="3068" max="3068" width="27.28515625" style="3" customWidth="1"/>
    <col min="3069" max="3069" width="38.7109375" style="3" customWidth="1"/>
    <col min="3070" max="3070" width="20" style="3" bestFit="1" customWidth="1"/>
    <col min="3071" max="3071" width="22" style="3" bestFit="1" customWidth="1"/>
    <col min="3072" max="3072" width="10.7109375" style="3" customWidth="1"/>
    <col min="3073" max="3073" width="12" style="3" customWidth="1"/>
    <col min="3074" max="3074" width="11.42578125" style="3" customWidth="1"/>
    <col min="3075" max="3075" width="11" style="3" customWidth="1"/>
    <col min="3076" max="3076" width="13" style="3" customWidth="1"/>
    <col min="3077" max="3323" width="9.140625" style="3"/>
    <col min="3324" max="3324" width="27.28515625" style="3" customWidth="1"/>
    <col min="3325" max="3325" width="38.7109375" style="3" customWidth="1"/>
    <col min="3326" max="3326" width="20" style="3" bestFit="1" customWidth="1"/>
    <col min="3327" max="3327" width="22" style="3" bestFit="1" customWidth="1"/>
    <col min="3328" max="3328" width="10.7109375" style="3" customWidth="1"/>
    <col min="3329" max="3329" width="12" style="3" customWidth="1"/>
    <col min="3330" max="3330" width="11.42578125" style="3" customWidth="1"/>
    <col min="3331" max="3331" width="11" style="3" customWidth="1"/>
    <col min="3332" max="3332" width="13" style="3" customWidth="1"/>
    <col min="3333" max="3579" width="9.140625" style="3"/>
    <col min="3580" max="3580" width="27.28515625" style="3" customWidth="1"/>
    <col min="3581" max="3581" width="38.7109375" style="3" customWidth="1"/>
    <col min="3582" max="3582" width="20" style="3" bestFit="1" customWidth="1"/>
    <col min="3583" max="3583" width="22" style="3" bestFit="1" customWidth="1"/>
    <col min="3584" max="3584" width="10.7109375" style="3" customWidth="1"/>
    <col min="3585" max="3585" width="12" style="3" customWidth="1"/>
    <col min="3586" max="3586" width="11.42578125" style="3" customWidth="1"/>
    <col min="3587" max="3587" width="11" style="3" customWidth="1"/>
    <col min="3588" max="3588" width="13" style="3" customWidth="1"/>
    <col min="3589" max="3835" width="9.140625" style="3"/>
    <col min="3836" max="3836" width="27.28515625" style="3" customWidth="1"/>
    <col min="3837" max="3837" width="38.7109375" style="3" customWidth="1"/>
    <col min="3838" max="3838" width="20" style="3" bestFit="1" customWidth="1"/>
    <col min="3839" max="3839" width="22" style="3" bestFit="1" customWidth="1"/>
    <col min="3840" max="3840" width="10.7109375" style="3" customWidth="1"/>
    <col min="3841" max="3841" width="12" style="3" customWidth="1"/>
    <col min="3842" max="3842" width="11.42578125" style="3" customWidth="1"/>
    <col min="3843" max="3843" width="11" style="3" customWidth="1"/>
    <col min="3844" max="3844" width="13" style="3" customWidth="1"/>
    <col min="3845" max="4091" width="9.140625" style="3"/>
    <col min="4092" max="4092" width="27.28515625" style="3" customWidth="1"/>
    <col min="4093" max="4093" width="38.7109375" style="3" customWidth="1"/>
    <col min="4094" max="4094" width="20" style="3" bestFit="1" customWidth="1"/>
    <col min="4095" max="4095" width="22" style="3" bestFit="1" customWidth="1"/>
    <col min="4096" max="4096" width="10.7109375" style="3" customWidth="1"/>
    <col min="4097" max="4097" width="12" style="3" customWidth="1"/>
    <col min="4098" max="4098" width="11.42578125" style="3" customWidth="1"/>
    <col min="4099" max="4099" width="11" style="3" customWidth="1"/>
    <col min="4100" max="4100" width="13" style="3" customWidth="1"/>
    <col min="4101" max="4347" width="9.140625" style="3"/>
    <col min="4348" max="4348" width="27.28515625" style="3" customWidth="1"/>
    <col min="4349" max="4349" width="38.7109375" style="3" customWidth="1"/>
    <col min="4350" max="4350" width="20" style="3" bestFit="1" customWidth="1"/>
    <col min="4351" max="4351" width="22" style="3" bestFit="1" customWidth="1"/>
    <col min="4352" max="4352" width="10.7109375" style="3" customWidth="1"/>
    <col min="4353" max="4353" width="12" style="3" customWidth="1"/>
    <col min="4354" max="4354" width="11.42578125" style="3" customWidth="1"/>
    <col min="4355" max="4355" width="11" style="3" customWidth="1"/>
    <col min="4356" max="4356" width="13" style="3" customWidth="1"/>
    <col min="4357" max="4603" width="9.140625" style="3"/>
    <col min="4604" max="4604" width="27.28515625" style="3" customWidth="1"/>
    <col min="4605" max="4605" width="38.7109375" style="3" customWidth="1"/>
    <col min="4606" max="4606" width="20" style="3" bestFit="1" customWidth="1"/>
    <col min="4607" max="4607" width="22" style="3" bestFit="1" customWidth="1"/>
    <col min="4608" max="4608" width="10.7109375" style="3" customWidth="1"/>
    <col min="4609" max="4609" width="12" style="3" customWidth="1"/>
    <col min="4610" max="4610" width="11.42578125" style="3" customWidth="1"/>
    <col min="4611" max="4611" width="11" style="3" customWidth="1"/>
    <col min="4612" max="4612" width="13" style="3" customWidth="1"/>
    <col min="4613" max="4859" width="9.140625" style="3"/>
    <col min="4860" max="4860" width="27.28515625" style="3" customWidth="1"/>
    <col min="4861" max="4861" width="38.7109375" style="3" customWidth="1"/>
    <col min="4862" max="4862" width="20" style="3" bestFit="1" customWidth="1"/>
    <col min="4863" max="4863" width="22" style="3" bestFit="1" customWidth="1"/>
    <col min="4864" max="4864" width="10.7109375" style="3" customWidth="1"/>
    <col min="4865" max="4865" width="12" style="3" customWidth="1"/>
    <col min="4866" max="4866" width="11.42578125" style="3" customWidth="1"/>
    <col min="4867" max="4867" width="11" style="3" customWidth="1"/>
    <col min="4868" max="4868" width="13" style="3" customWidth="1"/>
    <col min="4869" max="5115" width="9.140625" style="3"/>
    <col min="5116" max="5116" width="27.28515625" style="3" customWidth="1"/>
    <col min="5117" max="5117" width="38.7109375" style="3" customWidth="1"/>
    <col min="5118" max="5118" width="20" style="3" bestFit="1" customWidth="1"/>
    <col min="5119" max="5119" width="22" style="3" bestFit="1" customWidth="1"/>
    <col min="5120" max="5120" width="10.7109375" style="3" customWidth="1"/>
    <col min="5121" max="5121" width="12" style="3" customWidth="1"/>
    <col min="5122" max="5122" width="11.42578125" style="3" customWidth="1"/>
    <col min="5123" max="5123" width="11" style="3" customWidth="1"/>
    <col min="5124" max="5124" width="13" style="3" customWidth="1"/>
    <col min="5125" max="5371" width="9.140625" style="3"/>
    <col min="5372" max="5372" width="27.28515625" style="3" customWidth="1"/>
    <col min="5373" max="5373" width="38.7109375" style="3" customWidth="1"/>
    <col min="5374" max="5374" width="20" style="3" bestFit="1" customWidth="1"/>
    <col min="5375" max="5375" width="22" style="3" bestFit="1" customWidth="1"/>
    <col min="5376" max="5376" width="10.7109375" style="3" customWidth="1"/>
    <col min="5377" max="5377" width="12" style="3" customWidth="1"/>
    <col min="5378" max="5378" width="11.42578125" style="3" customWidth="1"/>
    <col min="5379" max="5379" width="11" style="3" customWidth="1"/>
    <col min="5380" max="5380" width="13" style="3" customWidth="1"/>
    <col min="5381" max="5627" width="9.140625" style="3"/>
    <col min="5628" max="5628" width="27.28515625" style="3" customWidth="1"/>
    <col min="5629" max="5629" width="38.7109375" style="3" customWidth="1"/>
    <col min="5630" max="5630" width="20" style="3" bestFit="1" customWidth="1"/>
    <col min="5631" max="5631" width="22" style="3" bestFit="1" customWidth="1"/>
    <col min="5632" max="5632" width="10.7109375" style="3" customWidth="1"/>
    <col min="5633" max="5633" width="12" style="3" customWidth="1"/>
    <col min="5634" max="5634" width="11.42578125" style="3" customWidth="1"/>
    <col min="5635" max="5635" width="11" style="3" customWidth="1"/>
    <col min="5636" max="5636" width="13" style="3" customWidth="1"/>
    <col min="5637" max="5883" width="9.140625" style="3"/>
    <col min="5884" max="5884" width="27.28515625" style="3" customWidth="1"/>
    <col min="5885" max="5885" width="38.7109375" style="3" customWidth="1"/>
    <col min="5886" max="5886" width="20" style="3" bestFit="1" customWidth="1"/>
    <col min="5887" max="5887" width="22" style="3" bestFit="1" customWidth="1"/>
    <col min="5888" max="5888" width="10.7109375" style="3" customWidth="1"/>
    <col min="5889" max="5889" width="12" style="3" customWidth="1"/>
    <col min="5890" max="5890" width="11.42578125" style="3" customWidth="1"/>
    <col min="5891" max="5891" width="11" style="3" customWidth="1"/>
    <col min="5892" max="5892" width="13" style="3" customWidth="1"/>
    <col min="5893" max="6139" width="9.140625" style="3"/>
    <col min="6140" max="6140" width="27.28515625" style="3" customWidth="1"/>
    <col min="6141" max="6141" width="38.7109375" style="3" customWidth="1"/>
    <col min="6142" max="6142" width="20" style="3" bestFit="1" customWidth="1"/>
    <col min="6143" max="6143" width="22" style="3" bestFit="1" customWidth="1"/>
    <col min="6144" max="6144" width="10.7109375" style="3" customWidth="1"/>
    <col min="6145" max="6145" width="12" style="3" customWidth="1"/>
    <col min="6146" max="6146" width="11.42578125" style="3" customWidth="1"/>
    <col min="6147" max="6147" width="11" style="3" customWidth="1"/>
    <col min="6148" max="6148" width="13" style="3" customWidth="1"/>
    <col min="6149" max="6395" width="9.140625" style="3"/>
    <col min="6396" max="6396" width="27.28515625" style="3" customWidth="1"/>
    <col min="6397" max="6397" width="38.7109375" style="3" customWidth="1"/>
    <col min="6398" max="6398" width="20" style="3" bestFit="1" customWidth="1"/>
    <col min="6399" max="6399" width="22" style="3" bestFit="1" customWidth="1"/>
    <col min="6400" max="6400" width="10.7109375" style="3" customWidth="1"/>
    <col min="6401" max="6401" width="12" style="3" customWidth="1"/>
    <col min="6402" max="6402" width="11.42578125" style="3" customWidth="1"/>
    <col min="6403" max="6403" width="11" style="3" customWidth="1"/>
    <col min="6404" max="6404" width="13" style="3" customWidth="1"/>
    <col min="6405" max="6651" width="9.140625" style="3"/>
    <col min="6652" max="6652" width="27.28515625" style="3" customWidth="1"/>
    <col min="6653" max="6653" width="38.7109375" style="3" customWidth="1"/>
    <col min="6654" max="6654" width="20" style="3" bestFit="1" customWidth="1"/>
    <col min="6655" max="6655" width="22" style="3" bestFit="1" customWidth="1"/>
    <col min="6656" max="6656" width="10.7109375" style="3" customWidth="1"/>
    <col min="6657" max="6657" width="12" style="3" customWidth="1"/>
    <col min="6658" max="6658" width="11.42578125" style="3" customWidth="1"/>
    <col min="6659" max="6659" width="11" style="3" customWidth="1"/>
    <col min="6660" max="6660" width="13" style="3" customWidth="1"/>
    <col min="6661" max="6907" width="9.140625" style="3"/>
    <col min="6908" max="6908" width="27.28515625" style="3" customWidth="1"/>
    <col min="6909" max="6909" width="38.7109375" style="3" customWidth="1"/>
    <col min="6910" max="6910" width="20" style="3" bestFit="1" customWidth="1"/>
    <col min="6911" max="6911" width="22" style="3" bestFit="1" customWidth="1"/>
    <col min="6912" max="6912" width="10.7109375" style="3" customWidth="1"/>
    <col min="6913" max="6913" width="12" style="3" customWidth="1"/>
    <col min="6914" max="6914" width="11.42578125" style="3" customWidth="1"/>
    <col min="6915" max="6915" width="11" style="3" customWidth="1"/>
    <col min="6916" max="6916" width="13" style="3" customWidth="1"/>
    <col min="6917" max="7163" width="9.140625" style="3"/>
    <col min="7164" max="7164" width="27.28515625" style="3" customWidth="1"/>
    <col min="7165" max="7165" width="38.7109375" style="3" customWidth="1"/>
    <col min="7166" max="7166" width="20" style="3" bestFit="1" customWidth="1"/>
    <col min="7167" max="7167" width="22" style="3" bestFit="1" customWidth="1"/>
    <col min="7168" max="7168" width="10.7109375" style="3" customWidth="1"/>
    <col min="7169" max="7169" width="12" style="3" customWidth="1"/>
    <col min="7170" max="7170" width="11.42578125" style="3" customWidth="1"/>
    <col min="7171" max="7171" width="11" style="3" customWidth="1"/>
    <col min="7172" max="7172" width="13" style="3" customWidth="1"/>
    <col min="7173" max="7419" width="9.140625" style="3"/>
    <col min="7420" max="7420" width="27.28515625" style="3" customWidth="1"/>
    <col min="7421" max="7421" width="38.7109375" style="3" customWidth="1"/>
    <col min="7422" max="7422" width="20" style="3" bestFit="1" customWidth="1"/>
    <col min="7423" max="7423" width="22" style="3" bestFit="1" customWidth="1"/>
    <col min="7424" max="7424" width="10.7109375" style="3" customWidth="1"/>
    <col min="7425" max="7425" width="12" style="3" customWidth="1"/>
    <col min="7426" max="7426" width="11.42578125" style="3" customWidth="1"/>
    <col min="7427" max="7427" width="11" style="3" customWidth="1"/>
    <col min="7428" max="7428" width="13" style="3" customWidth="1"/>
    <col min="7429" max="7675" width="9.140625" style="3"/>
    <col min="7676" max="7676" width="27.28515625" style="3" customWidth="1"/>
    <col min="7677" max="7677" width="38.7109375" style="3" customWidth="1"/>
    <col min="7678" max="7678" width="20" style="3" bestFit="1" customWidth="1"/>
    <col min="7679" max="7679" width="22" style="3" bestFit="1" customWidth="1"/>
    <col min="7680" max="7680" width="10.7109375" style="3" customWidth="1"/>
    <col min="7681" max="7681" width="12" style="3" customWidth="1"/>
    <col min="7682" max="7682" width="11.42578125" style="3" customWidth="1"/>
    <col min="7683" max="7683" width="11" style="3" customWidth="1"/>
    <col min="7684" max="7684" width="13" style="3" customWidth="1"/>
    <col min="7685" max="7931" width="9.140625" style="3"/>
    <col min="7932" max="7932" width="27.28515625" style="3" customWidth="1"/>
    <col min="7933" max="7933" width="38.7109375" style="3" customWidth="1"/>
    <col min="7934" max="7934" width="20" style="3" bestFit="1" customWidth="1"/>
    <col min="7935" max="7935" width="22" style="3" bestFit="1" customWidth="1"/>
    <col min="7936" max="7936" width="10.7109375" style="3" customWidth="1"/>
    <col min="7937" max="7937" width="12" style="3" customWidth="1"/>
    <col min="7938" max="7938" width="11.42578125" style="3" customWidth="1"/>
    <col min="7939" max="7939" width="11" style="3" customWidth="1"/>
    <col min="7940" max="7940" width="13" style="3" customWidth="1"/>
    <col min="7941" max="8187" width="9.140625" style="3"/>
    <col min="8188" max="8188" width="27.28515625" style="3" customWidth="1"/>
    <col min="8189" max="8189" width="38.7109375" style="3" customWidth="1"/>
    <col min="8190" max="8190" width="20" style="3" bestFit="1" customWidth="1"/>
    <col min="8191" max="8191" width="22" style="3" bestFit="1" customWidth="1"/>
    <col min="8192" max="8192" width="10.7109375" style="3" customWidth="1"/>
    <col min="8193" max="8193" width="12" style="3" customWidth="1"/>
    <col min="8194" max="8194" width="11.42578125" style="3" customWidth="1"/>
    <col min="8195" max="8195" width="11" style="3" customWidth="1"/>
    <col min="8196" max="8196" width="13" style="3" customWidth="1"/>
    <col min="8197" max="8443" width="9.140625" style="3"/>
    <col min="8444" max="8444" width="27.28515625" style="3" customWidth="1"/>
    <col min="8445" max="8445" width="38.7109375" style="3" customWidth="1"/>
    <col min="8446" max="8446" width="20" style="3" bestFit="1" customWidth="1"/>
    <col min="8447" max="8447" width="22" style="3" bestFit="1" customWidth="1"/>
    <col min="8448" max="8448" width="10.7109375" style="3" customWidth="1"/>
    <col min="8449" max="8449" width="12" style="3" customWidth="1"/>
    <col min="8450" max="8450" width="11.42578125" style="3" customWidth="1"/>
    <col min="8451" max="8451" width="11" style="3" customWidth="1"/>
    <col min="8452" max="8452" width="13" style="3" customWidth="1"/>
    <col min="8453" max="8699" width="9.140625" style="3"/>
    <col min="8700" max="8700" width="27.28515625" style="3" customWidth="1"/>
    <col min="8701" max="8701" width="38.7109375" style="3" customWidth="1"/>
    <col min="8702" max="8702" width="20" style="3" bestFit="1" customWidth="1"/>
    <col min="8703" max="8703" width="22" style="3" bestFit="1" customWidth="1"/>
    <col min="8704" max="8704" width="10.7109375" style="3" customWidth="1"/>
    <col min="8705" max="8705" width="12" style="3" customWidth="1"/>
    <col min="8706" max="8706" width="11.42578125" style="3" customWidth="1"/>
    <col min="8707" max="8707" width="11" style="3" customWidth="1"/>
    <col min="8708" max="8708" width="13" style="3" customWidth="1"/>
    <col min="8709" max="8955" width="9.140625" style="3"/>
    <col min="8956" max="8956" width="27.28515625" style="3" customWidth="1"/>
    <col min="8957" max="8957" width="38.7109375" style="3" customWidth="1"/>
    <col min="8958" max="8958" width="20" style="3" bestFit="1" customWidth="1"/>
    <col min="8959" max="8959" width="22" style="3" bestFit="1" customWidth="1"/>
    <col min="8960" max="8960" width="10.7109375" style="3" customWidth="1"/>
    <col min="8961" max="8961" width="12" style="3" customWidth="1"/>
    <col min="8962" max="8962" width="11.42578125" style="3" customWidth="1"/>
    <col min="8963" max="8963" width="11" style="3" customWidth="1"/>
    <col min="8964" max="8964" width="13" style="3" customWidth="1"/>
    <col min="8965" max="9211" width="9.140625" style="3"/>
    <col min="9212" max="9212" width="27.28515625" style="3" customWidth="1"/>
    <col min="9213" max="9213" width="38.7109375" style="3" customWidth="1"/>
    <col min="9214" max="9214" width="20" style="3" bestFit="1" customWidth="1"/>
    <col min="9215" max="9215" width="22" style="3" bestFit="1" customWidth="1"/>
    <col min="9216" max="9216" width="10.7109375" style="3" customWidth="1"/>
    <col min="9217" max="9217" width="12" style="3" customWidth="1"/>
    <col min="9218" max="9218" width="11.42578125" style="3" customWidth="1"/>
    <col min="9219" max="9219" width="11" style="3" customWidth="1"/>
    <col min="9220" max="9220" width="13" style="3" customWidth="1"/>
    <col min="9221" max="9467" width="9.140625" style="3"/>
    <col min="9468" max="9468" width="27.28515625" style="3" customWidth="1"/>
    <col min="9469" max="9469" width="38.7109375" style="3" customWidth="1"/>
    <col min="9470" max="9470" width="20" style="3" bestFit="1" customWidth="1"/>
    <col min="9471" max="9471" width="22" style="3" bestFit="1" customWidth="1"/>
    <col min="9472" max="9472" width="10.7109375" style="3" customWidth="1"/>
    <col min="9473" max="9473" width="12" style="3" customWidth="1"/>
    <col min="9474" max="9474" width="11.42578125" style="3" customWidth="1"/>
    <col min="9475" max="9475" width="11" style="3" customWidth="1"/>
    <col min="9476" max="9476" width="13" style="3" customWidth="1"/>
    <col min="9477" max="9723" width="9.140625" style="3"/>
    <col min="9724" max="9724" width="27.28515625" style="3" customWidth="1"/>
    <col min="9725" max="9725" width="38.7109375" style="3" customWidth="1"/>
    <col min="9726" max="9726" width="20" style="3" bestFit="1" customWidth="1"/>
    <col min="9727" max="9727" width="22" style="3" bestFit="1" customWidth="1"/>
    <col min="9728" max="9728" width="10.7109375" style="3" customWidth="1"/>
    <col min="9729" max="9729" width="12" style="3" customWidth="1"/>
    <col min="9730" max="9730" width="11.42578125" style="3" customWidth="1"/>
    <col min="9731" max="9731" width="11" style="3" customWidth="1"/>
    <col min="9732" max="9732" width="13" style="3" customWidth="1"/>
    <col min="9733" max="9979" width="9.140625" style="3"/>
    <col min="9980" max="9980" width="27.28515625" style="3" customWidth="1"/>
    <col min="9981" max="9981" width="38.7109375" style="3" customWidth="1"/>
    <col min="9982" max="9982" width="20" style="3" bestFit="1" customWidth="1"/>
    <col min="9983" max="9983" width="22" style="3" bestFit="1" customWidth="1"/>
    <col min="9984" max="9984" width="10.7109375" style="3" customWidth="1"/>
    <col min="9985" max="9985" width="12" style="3" customWidth="1"/>
    <col min="9986" max="9986" width="11.42578125" style="3" customWidth="1"/>
    <col min="9987" max="9987" width="11" style="3" customWidth="1"/>
    <col min="9988" max="9988" width="13" style="3" customWidth="1"/>
    <col min="9989" max="10235" width="9.140625" style="3"/>
    <col min="10236" max="10236" width="27.28515625" style="3" customWidth="1"/>
    <col min="10237" max="10237" width="38.7109375" style="3" customWidth="1"/>
    <col min="10238" max="10238" width="20" style="3" bestFit="1" customWidth="1"/>
    <col min="10239" max="10239" width="22" style="3" bestFit="1" customWidth="1"/>
    <col min="10240" max="10240" width="10.7109375" style="3" customWidth="1"/>
    <col min="10241" max="10241" width="12" style="3" customWidth="1"/>
    <col min="10242" max="10242" width="11.42578125" style="3" customWidth="1"/>
    <col min="10243" max="10243" width="11" style="3" customWidth="1"/>
    <col min="10244" max="10244" width="13" style="3" customWidth="1"/>
    <col min="10245" max="10491" width="9.140625" style="3"/>
    <col min="10492" max="10492" width="27.28515625" style="3" customWidth="1"/>
    <col min="10493" max="10493" width="38.7109375" style="3" customWidth="1"/>
    <col min="10494" max="10494" width="20" style="3" bestFit="1" customWidth="1"/>
    <col min="10495" max="10495" width="22" style="3" bestFit="1" customWidth="1"/>
    <col min="10496" max="10496" width="10.7109375" style="3" customWidth="1"/>
    <col min="10497" max="10497" width="12" style="3" customWidth="1"/>
    <col min="10498" max="10498" width="11.42578125" style="3" customWidth="1"/>
    <col min="10499" max="10499" width="11" style="3" customWidth="1"/>
    <col min="10500" max="10500" width="13" style="3" customWidth="1"/>
    <col min="10501" max="10747" width="9.140625" style="3"/>
    <col min="10748" max="10748" width="27.28515625" style="3" customWidth="1"/>
    <col min="10749" max="10749" width="38.7109375" style="3" customWidth="1"/>
    <col min="10750" max="10750" width="20" style="3" bestFit="1" customWidth="1"/>
    <col min="10751" max="10751" width="22" style="3" bestFit="1" customWidth="1"/>
    <col min="10752" max="10752" width="10.7109375" style="3" customWidth="1"/>
    <col min="10753" max="10753" width="12" style="3" customWidth="1"/>
    <col min="10754" max="10754" width="11.42578125" style="3" customWidth="1"/>
    <col min="10755" max="10755" width="11" style="3" customWidth="1"/>
    <col min="10756" max="10756" width="13" style="3" customWidth="1"/>
    <col min="10757" max="11003" width="9.140625" style="3"/>
    <col min="11004" max="11004" width="27.28515625" style="3" customWidth="1"/>
    <col min="11005" max="11005" width="38.7109375" style="3" customWidth="1"/>
    <col min="11006" max="11006" width="20" style="3" bestFit="1" customWidth="1"/>
    <col min="11007" max="11007" width="22" style="3" bestFit="1" customWidth="1"/>
    <col min="11008" max="11008" width="10.7109375" style="3" customWidth="1"/>
    <col min="11009" max="11009" width="12" style="3" customWidth="1"/>
    <col min="11010" max="11010" width="11.42578125" style="3" customWidth="1"/>
    <col min="11011" max="11011" width="11" style="3" customWidth="1"/>
    <col min="11012" max="11012" width="13" style="3" customWidth="1"/>
    <col min="11013" max="11259" width="9.140625" style="3"/>
    <col min="11260" max="11260" width="27.28515625" style="3" customWidth="1"/>
    <col min="11261" max="11261" width="38.7109375" style="3" customWidth="1"/>
    <col min="11262" max="11262" width="20" style="3" bestFit="1" customWidth="1"/>
    <col min="11263" max="11263" width="22" style="3" bestFit="1" customWidth="1"/>
    <col min="11264" max="11264" width="10.7109375" style="3" customWidth="1"/>
    <col min="11265" max="11265" width="12" style="3" customWidth="1"/>
    <col min="11266" max="11266" width="11.42578125" style="3" customWidth="1"/>
    <col min="11267" max="11267" width="11" style="3" customWidth="1"/>
    <col min="11268" max="11268" width="13" style="3" customWidth="1"/>
    <col min="11269" max="11515" width="9.140625" style="3"/>
    <col min="11516" max="11516" width="27.28515625" style="3" customWidth="1"/>
    <col min="11517" max="11517" width="38.7109375" style="3" customWidth="1"/>
    <col min="11518" max="11518" width="20" style="3" bestFit="1" customWidth="1"/>
    <col min="11519" max="11519" width="22" style="3" bestFit="1" customWidth="1"/>
    <col min="11520" max="11520" width="10.7109375" style="3" customWidth="1"/>
    <col min="11521" max="11521" width="12" style="3" customWidth="1"/>
    <col min="11522" max="11522" width="11.42578125" style="3" customWidth="1"/>
    <col min="11523" max="11523" width="11" style="3" customWidth="1"/>
    <col min="11524" max="11524" width="13" style="3" customWidth="1"/>
    <col min="11525" max="11771" width="9.140625" style="3"/>
    <col min="11772" max="11772" width="27.28515625" style="3" customWidth="1"/>
    <col min="11773" max="11773" width="38.7109375" style="3" customWidth="1"/>
    <col min="11774" max="11774" width="20" style="3" bestFit="1" customWidth="1"/>
    <col min="11775" max="11775" width="22" style="3" bestFit="1" customWidth="1"/>
    <col min="11776" max="11776" width="10.7109375" style="3" customWidth="1"/>
    <col min="11777" max="11777" width="12" style="3" customWidth="1"/>
    <col min="11778" max="11778" width="11.42578125" style="3" customWidth="1"/>
    <col min="11779" max="11779" width="11" style="3" customWidth="1"/>
    <col min="11780" max="11780" width="13" style="3" customWidth="1"/>
    <col min="11781" max="12027" width="9.140625" style="3"/>
    <col min="12028" max="12028" width="27.28515625" style="3" customWidth="1"/>
    <col min="12029" max="12029" width="38.7109375" style="3" customWidth="1"/>
    <col min="12030" max="12030" width="20" style="3" bestFit="1" customWidth="1"/>
    <col min="12031" max="12031" width="22" style="3" bestFit="1" customWidth="1"/>
    <col min="12032" max="12032" width="10.7109375" style="3" customWidth="1"/>
    <col min="12033" max="12033" width="12" style="3" customWidth="1"/>
    <col min="12034" max="12034" width="11.42578125" style="3" customWidth="1"/>
    <col min="12035" max="12035" width="11" style="3" customWidth="1"/>
    <col min="12036" max="12036" width="13" style="3" customWidth="1"/>
    <col min="12037" max="12283" width="9.140625" style="3"/>
    <col min="12284" max="12284" width="27.28515625" style="3" customWidth="1"/>
    <col min="12285" max="12285" width="38.7109375" style="3" customWidth="1"/>
    <col min="12286" max="12286" width="20" style="3" bestFit="1" customWidth="1"/>
    <col min="12287" max="12287" width="22" style="3" bestFit="1" customWidth="1"/>
    <col min="12288" max="12288" width="10.7109375" style="3" customWidth="1"/>
    <col min="12289" max="12289" width="12" style="3" customWidth="1"/>
    <col min="12290" max="12290" width="11.42578125" style="3" customWidth="1"/>
    <col min="12291" max="12291" width="11" style="3" customWidth="1"/>
    <col min="12292" max="12292" width="13" style="3" customWidth="1"/>
    <col min="12293" max="12539" width="9.140625" style="3"/>
    <col min="12540" max="12540" width="27.28515625" style="3" customWidth="1"/>
    <col min="12541" max="12541" width="38.7109375" style="3" customWidth="1"/>
    <col min="12542" max="12542" width="20" style="3" bestFit="1" customWidth="1"/>
    <col min="12543" max="12543" width="22" style="3" bestFit="1" customWidth="1"/>
    <col min="12544" max="12544" width="10.7109375" style="3" customWidth="1"/>
    <col min="12545" max="12545" width="12" style="3" customWidth="1"/>
    <col min="12546" max="12546" width="11.42578125" style="3" customWidth="1"/>
    <col min="12547" max="12547" width="11" style="3" customWidth="1"/>
    <col min="12548" max="12548" width="13" style="3" customWidth="1"/>
    <col min="12549" max="12795" width="9.140625" style="3"/>
    <col min="12796" max="12796" width="27.28515625" style="3" customWidth="1"/>
    <col min="12797" max="12797" width="38.7109375" style="3" customWidth="1"/>
    <col min="12798" max="12798" width="20" style="3" bestFit="1" customWidth="1"/>
    <col min="12799" max="12799" width="22" style="3" bestFit="1" customWidth="1"/>
    <col min="12800" max="12800" width="10.7109375" style="3" customWidth="1"/>
    <col min="12801" max="12801" width="12" style="3" customWidth="1"/>
    <col min="12802" max="12802" width="11.42578125" style="3" customWidth="1"/>
    <col min="12803" max="12803" width="11" style="3" customWidth="1"/>
    <col min="12804" max="12804" width="13" style="3" customWidth="1"/>
    <col min="12805" max="13051" width="9.140625" style="3"/>
    <col min="13052" max="13052" width="27.28515625" style="3" customWidth="1"/>
    <col min="13053" max="13053" width="38.7109375" style="3" customWidth="1"/>
    <col min="13054" max="13054" width="20" style="3" bestFit="1" customWidth="1"/>
    <col min="13055" max="13055" width="22" style="3" bestFit="1" customWidth="1"/>
    <col min="13056" max="13056" width="10.7109375" style="3" customWidth="1"/>
    <col min="13057" max="13057" width="12" style="3" customWidth="1"/>
    <col min="13058" max="13058" width="11.42578125" style="3" customWidth="1"/>
    <col min="13059" max="13059" width="11" style="3" customWidth="1"/>
    <col min="13060" max="13060" width="13" style="3" customWidth="1"/>
    <col min="13061" max="13307" width="9.140625" style="3"/>
    <col min="13308" max="13308" width="27.28515625" style="3" customWidth="1"/>
    <col min="13309" max="13309" width="38.7109375" style="3" customWidth="1"/>
    <col min="13310" max="13310" width="20" style="3" bestFit="1" customWidth="1"/>
    <col min="13311" max="13311" width="22" style="3" bestFit="1" customWidth="1"/>
    <col min="13312" max="13312" width="10.7109375" style="3" customWidth="1"/>
    <col min="13313" max="13313" width="12" style="3" customWidth="1"/>
    <col min="13314" max="13314" width="11.42578125" style="3" customWidth="1"/>
    <col min="13315" max="13315" width="11" style="3" customWidth="1"/>
    <col min="13316" max="13316" width="13" style="3" customWidth="1"/>
    <col min="13317" max="13563" width="9.140625" style="3"/>
    <col min="13564" max="13564" width="27.28515625" style="3" customWidth="1"/>
    <col min="13565" max="13565" width="38.7109375" style="3" customWidth="1"/>
    <col min="13566" max="13566" width="20" style="3" bestFit="1" customWidth="1"/>
    <col min="13567" max="13567" width="22" style="3" bestFit="1" customWidth="1"/>
    <col min="13568" max="13568" width="10.7109375" style="3" customWidth="1"/>
    <col min="13569" max="13569" width="12" style="3" customWidth="1"/>
    <col min="13570" max="13570" width="11.42578125" style="3" customWidth="1"/>
    <col min="13571" max="13571" width="11" style="3" customWidth="1"/>
    <col min="13572" max="13572" width="13" style="3" customWidth="1"/>
    <col min="13573" max="13819" width="9.140625" style="3"/>
    <col min="13820" max="13820" width="27.28515625" style="3" customWidth="1"/>
    <col min="13821" max="13821" width="38.7109375" style="3" customWidth="1"/>
    <col min="13822" max="13822" width="20" style="3" bestFit="1" customWidth="1"/>
    <col min="13823" max="13823" width="22" style="3" bestFit="1" customWidth="1"/>
    <col min="13824" max="13824" width="10.7109375" style="3" customWidth="1"/>
    <col min="13825" max="13825" width="12" style="3" customWidth="1"/>
    <col min="13826" max="13826" width="11.42578125" style="3" customWidth="1"/>
    <col min="13827" max="13827" width="11" style="3" customWidth="1"/>
    <col min="13828" max="13828" width="13" style="3" customWidth="1"/>
    <col min="13829" max="14075" width="9.140625" style="3"/>
    <col min="14076" max="14076" width="27.28515625" style="3" customWidth="1"/>
    <col min="14077" max="14077" width="38.7109375" style="3" customWidth="1"/>
    <col min="14078" max="14078" width="20" style="3" bestFit="1" customWidth="1"/>
    <col min="14079" max="14079" width="22" style="3" bestFit="1" customWidth="1"/>
    <col min="14080" max="14080" width="10.7109375" style="3" customWidth="1"/>
    <col min="14081" max="14081" width="12" style="3" customWidth="1"/>
    <col min="14082" max="14082" width="11.42578125" style="3" customWidth="1"/>
    <col min="14083" max="14083" width="11" style="3" customWidth="1"/>
    <col min="14084" max="14084" width="13" style="3" customWidth="1"/>
    <col min="14085" max="14331" width="9.140625" style="3"/>
    <col min="14332" max="14332" width="27.28515625" style="3" customWidth="1"/>
    <col min="14333" max="14333" width="38.7109375" style="3" customWidth="1"/>
    <col min="14334" max="14334" width="20" style="3" bestFit="1" customWidth="1"/>
    <col min="14335" max="14335" width="22" style="3" bestFit="1" customWidth="1"/>
    <col min="14336" max="14336" width="10.7109375" style="3" customWidth="1"/>
    <col min="14337" max="14337" width="12" style="3" customWidth="1"/>
    <col min="14338" max="14338" width="11.42578125" style="3" customWidth="1"/>
    <col min="14339" max="14339" width="11" style="3" customWidth="1"/>
    <col min="14340" max="14340" width="13" style="3" customWidth="1"/>
    <col min="14341" max="14587" width="9.140625" style="3"/>
    <col min="14588" max="14588" width="27.28515625" style="3" customWidth="1"/>
    <col min="14589" max="14589" width="38.7109375" style="3" customWidth="1"/>
    <col min="14590" max="14590" width="20" style="3" bestFit="1" customWidth="1"/>
    <col min="14591" max="14591" width="22" style="3" bestFit="1" customWidth="1"/>
    <col min="14592" max="14592" width="10.7109375" style="3" customWidth="1"/>
    <col min="14593" max="14593" width="12" style="3" customWidth="1"/>
    <col min="14594" max="14594" width="11.42578125" style="3" customWidth="1"/>
    <col min="14595" max="14595" width="11" style="3" customWidth="1"/>
    <col min="14596" max="14596" width="13" style="3" customWidth="1"/>
    <col min="14597" max="14843" width="9.140625" style="3"/>
    <col min="14844" max="14844" width="27.28515625" style="3" customWidth="1"/>
    <col min="14845" max="14845" width="38.7109375" style="3" customWidth="1"/>
    <col min="14846" max="14846" width="20" style="3" bestFit="1" customWidth="1"/>
    <col min="14847" max="14847" width="22" style="3" bestFit="1" customWidth="1"/>
    <col min="14848" max="14848" width="10.7109375" style="3" customWidth="1"/>
    <col min="14849" max="14849" width="12" style="3" customWidth="1"/>
    <col min="14850" max="14850" width="11.42578125" style="3" customWidth="1"/>
    <col min="14851" max="14851" width="11" style="3" customWidth="1"/>
    <col min="14852" max="14852" width="13" style="3" customWidth="1"/>
    <col min="14853" max="15099" width="9.140625" style="3"/>
    <col min="15100" max="15100" width="27.28515625" style="3" customWidth="1"/>
    <col min="15101" max="15101" width="38.7109375" style="3" customWidth="1"/>
    <col min="15102" max="15102" width="20" style="3" bestFit="1" customWidth="1"/>
    <col min="15103" max="15103" width="22" style="3" bestFit="1" customWidth="1"/>
    <col min="15104" max="15104" width="10.7109375" style="3" customWidth="1"/>
    <col min="15105" max="15105" width="12" style="3" customWidth="1"/>
    <col min="15106" max="15106" width="11.42578125" style="3" customWidth="1"/>
    <col min="15107" max="15107" width="11" style="3" customWidth="1"/>
    <col min="15108" max="15108" width="13" style="3" customWidth="1"/>
    <col min="15109" max="15355" width="9.140625" style="3"/>
    <col min="15356" max="15356" width="27.28515625" style="3" customWidth="1"/>
    <col min="15357" max="15357" width="38.7109375" style="3" customWidth="1"/>
    <col min="15358" max="15358" width="20" style="3" bestFit="1" customWidth="1"/>
    <col min="15359" max="15359" width="22" style="3" bestFit="1" customWidth="1"/>
    <col min="15360" max="15360" width="10.7109375" style="3" customWidth="1"/>
    <col min="15361" max="15361" width="12" style="3" customWidth="1"/>
    <col min="15362" max="15362" width="11.42578125" style="3" customWidth="1"/>
    <col min="15363" max="15363" width="11" style="3" customWidth="1"/>
    <col min="15364" max="15364" width="13" style="3" customWidth="1"/>
    <col min="15365" max="15611" width="9.140625" style="3"/>
    <col min="15612" max="15612" width="27.28515625" style="3" customWidth="1"/>
    <col min="15613" max="15613" width="38.7109375" style="3" customWidth="1"/>
    <col min="15614" max="15614" width="20" style="3" bestFit="1" customWidth="1"/>
    <col min="15615" max="15615" width="22" style="3" bestFit="1" customWidth="1"/>
    <col min="15616" max="15616" width="10.7109375" style="3" customWidth="1"/>
    <col min="15617" max="15617" width="12" style="3" customWidth="1"/>
    <col min="15618" max="15618" width="11.42578125" style="3" customWidth="1"/>
    <col min="15619" max="15619" width="11" style="3" customWidth="1"/>
    <col min="15620" max="15620" width="13" style="3" customWidth="1"/>
    <col min="15621" max="15867" width="9.140625" style="3"/>
    <col min="15868" max="15868" width="27.28515625" style="3" customWidth="1"/>
    <col min="15869" max="15869" width="38.7109375" style="3" customWidth="1"/>
    <col min="15870" max="15870" width="20" style="3" bestFit="1" customWidth="1"/>
    <col min="15871" max="15871" width="22" style="3" bestFit="1" customWidth="1"/>
    <col min="15872" max="15872" width="10.7109375" style="3" customWidth="1"/>
    <col min="15873" max="15873" width="12" style="3" customWidth="1"/>
    <col min="15874" max="15874" width="11.42578125" style="3" customWidth="1"/>
    <col min="15875" max="15875" width="11" style="3" customWidth="1"/>
    <col min="15876" max="15876" width="13" style="3" customWidth="1"/>
    <col min="15877" max="16123" width="9.140625" style="3"/>
    <col min="16124" max="16124" width="27.28515625" style="3" customWidth="1"/>
    <col min="16125" max="16125" width="38.7109375" style="3" customWidth="1"/>
    <col min="16126" max="16126" width="20" style="3" bestFit="1" customWidth="1"/>
    <col min="16127" max="16127" width="22" style="3" bestFit="1" customWidth="1"/>
    <col min="16128" max="16128" width="10.7109375" style="3" customWidth="1"/>
    <col min="16129" max="16129" width="12" style="3" customWidth="1"/>
    <col min="16130" max="16130" width="11.42578125" style="3" customWidth="1"/>
    <col min="16131" max="16131" width="11" style="3" customWidth="1"/>
    <col min="16132" max="16132" width="13" style="3" customWidth="1"/>
    <col min="16133" max="16384" width="9.140625" style="3"/>
  </cols>
  <sheetData>
    <row r="1" spans="1:13" s="1" customFormat="1" ht="12.75" customHeight="1">
      <c r="A1" s="444" t="s">
        <v>232</v>
      </c>
      <c r="B1" s="445"/>
      <c r="C1" s="445"/>
      <c r="D1" s="445"/>
      <c r="E1" s="445"/>
      <c r="F1" s="445"/>
      <c r="G1" s="445"/>
      <c r="H1" s="445"/>
      <c r="I1" s="445"/>
      <c r="J1" s="445"/>
      <c r="K1" s="445"/>
      <c r="L1" s="445"/>
      <c r="M1" s="445"/>
    </row>
    <row r="2" spans="1:13" s="1" customFormat="1" ht="21" customHeight="1">
      <c r="A2" s="446"/>
      <c r="B2" s="445"/>
      <c r="C2" s="445"/>
      <c r="D2" s="445"/>
      <c r="E2" s="445"/>
      <c r="F2" s="445"/>
      <c r="G2" s="445"/>
      <c r="H2" s="445"/>
      <c r="I2" s="445"/>
      <c r="J2" s="445"/>
      <c r="K2" s="445"/>
      <c r="L2" s="445"/>
      <c r="M2" s="445"/>
    </row>
    <row r="3" spans="1:13" s="1" customFormat="1" ht="7.5" customHeight="1">
      <c r="A3" s="447"/>
      <c r="B3" s="448"/>
      <c r="C3" s="448"/>
      <c r="D3" s="448"/>
      <c r="E3" s="448"/>
      <c r="F3" s="448"/>
      <c r="G3" s="448"/>
      <c r="H3" s="448"/>
      <c r="I3" s="448"/>
      <c r="J3" s="448"/>
      <c r="K3" s="448"/>
      <c r="L3" s="448"/>
      <c r="M3" s="448"/>
    </row>
    <row r="4" spans="1:13" s="2" customFormat="1" ht="42.75" customHeight="1">
      <c r="A4" s="451" t="s">
        <v>15</v>
      </c>
      <c r="B4" s="454" t="s">
        <v>5</v>
      </c>
      <c r="C4" s="454" t="s">
        <v>3</v>
      </c>
      <c r="D4" s="454" t="s">
        <v>6</v>
      </c>
      <c r="E4" s="454" t="s">
        <v>7</v>
      </c>
      <c r="F4" s="454"/>
      <c r="G4" s="454"/>
      <c r="H4" s="454"/>
      <c r="I4" s="454"/>
      <c r="J4" s="454"/>
      <c r="K4" s="454"/>
      <c r="L4" s="454"/>
      <c r="M4" s="439" t="s">
        <v>233</v>
      </c>
    </row>
    <row r="5" spans="1:13" s="2" customFormat="1" ht="18.75">
      <c r="A5" s="452"/>
      <c r="B5" s="454"/>
      <c r="C5" s="454"/>
      <c r="D5" s="454"/>
      <c r="E5" s="454" t="s">
        <v>9</v>
      </c>
      <c r="F5" s="454"/>
      <c r="G5" s="454" t="s">
        <v>10</v>
      </c>
      <c r="H5" s="454"/>
      <c r="I5" s="449" t="s">
        <v>11</v>
      </c>
      <c r="J5" s="450"/>
      <c r="K5" s="454" t="s">
        <v>12</v>
      </c>
      <c r="L5" s="454"/>
      <c r="M5" s="440"/>
    </row>
    <row r="6" spans="1:13" s="2" customFormat="1" ht="37.5" customHeight="1" thickBot="1">
      <c r="A6" s="453"/>
      <c r="B6" s="455"/>
      <c r="C6" s="455"/>
      <c r="D6" s="455"/>
      <c r="E6" s="277" t="s">
        <v>0</v>
      </c>
      <c r="F6" s="277" t="s">
        <v>1</v>
      </c>
      <c r="G6" s="277" t="s">
        <v>0</v>
      </c>
      <c r="H6" s="277" t="s">
        <v>1</v>
      </c>
      <c r="I6" s="277" t="s">
        <v>0</v>
      </c>
      <c r="J6" s="277" t="s">
        <v>1</v>
      </c>
      <c r="K6" s="277" t="s">
        <v>0</v>
      </c>
      <c r="L6" s="277" t="s">
        <v>1</v>
      </c>
      <c r="M6" s="441"/>
    </row>
    <row r="7" spans="1:13" s="1" customFormat="1" ht="20.25" customHeight="1" thickBot="1">
      <c r="A7" s="463" t="s">
        <v>17</v>
      </c>
      <c r="B7" s="464"/>
      <c r="C7" s="464"/>
      <c r="D7" s="464"/>
      <c r="E7" s="464"/>
      <c r="F7" s="464"/>
      <c r="G7" s="464"/>
      <c r="H7" s="464"/>
      <c r="I7" s="464"/>
      <c r="J7" s="464"/>
      <c r="K7" s="464"/>
      <c r="L7" s="464"/>
      <c r="M7" s="21"/>
    </row>
    <row r="8" spans="1:13" s="1" customFormat="1" ht="77.25" customHeight="1" thickBot="1">
      <c r="A8" s="465"/>
      <c r="B8" s="382" t="s">
        <v>55</v>
      </c>
      <c r="C8" s="399">
        <v>201.4</v>
      </c>
      <c r="D8" s="383">
        <v>201.4</v>
      </c>
      <c r="E8" s="383">
        <v>45.7</v>
      </c>
      <c r="F8" s="383">
        <v>45.7</v>
      </c>
      <c r="G8" s="383">
        <v>72.5</v>
      </c>
      <c r="H8" s="383">
        <v>72.5</v>
      </c>
      <c r="I8" s="383">
        <v>65.2</v>
      </c>
      <c r="J8" s="383">
        <v>0</v>
      </c>
      <c r="K8" s="384">
        <v>18</v>
      </c>
      <c r="L8" s="385">
        <v>0</v>
      </c>
      <c r="M8" s="386">
        <v>52</v>
      </c>
    </row>
    <row r="9" spans="1:13" s="1" customFormat="1" ht="69.75" customHeight="1" thickBot="1">
      <c r="A9" s="466"/>
      <c r="B9" s="387" t="s">
        <v>191</v>
      </c>
      <c r="C9" s="399">
        <v>69</v>
      </c>
      <c r="D9" s="383">
        <v>69</v>
      </c>
      <c r="E9" s="383">
        <v>19</v>
      </c>
      <c r="F9" s="383">
        <v>19</v>
      </c>
      <c r="G9" s="383">
        <v>12</v>
      </c>
      <c r="H9" s="385">
        <v>31</v>
      </c>
      <c r="I9" s="383">
        <v>38</v>
      </c>
      <c r="J9" s="383">
        <v>0</v>
      </c>
      <c r="K9" s="384">
        <v>0</v>
      </c>
      <c r="L9" s="385">
        <v>0</v>
      </c>
      <c r="M9" s="386">
        <v>49</v>
      </c>
    </row>
    <row r="10" spans="1:13" s="1" customFormat="1" ht="79.5" customHeight="1" thickBot="1">
      <c r="A10" s="466"/>
      <c r="B10" s="387" t="s">
        <v>192</v>
      </c>
      <c r="C10" s="399">
        <v>188.5</v>
      </c>
      <c r="D10" s="383">
        <v>188.5</v>
      </c>
      <c r="E10" s="383">
        <v>19</v>
      </c>
      <c r="F10" s="383">
        <v>19</v>
      </c>
      <c r="G10" s="388">
        <v>55</v>
      </c>
      <c r="H10" s="385">
        <v>55</v>
      </c>
      <c r="I10" s="383">
        <v>10.5</v>
      </c>
      <c r="J10" s="383">
        <v>0</v>
      </c>
      <c r="K10" s="384">
        <v>104</v>
      </c>
      <c r="L10" s="385">
        <v>0</v>
      </c>
      <c r="M10" s="386">
        <v>49</v>
      </c>
    </row>
    <row r="11" spans="1:13" s="1" customFormat="1" ht="42.75" customHeight="1">
      <c r="A11" s="466"/>
      <c r="B11" s="468" t="s">
        <v>317</v>
      </c>
      <c r="C11" s="470">
        <v>54</v>
      </c>
      <c r="D11" s="456">
        <v>54</v>
      </c>
      <c r="E11" s="456">
        <v>0</v>
      </c>
      <c r="F11" s="456">
        <v>0</v>
      </c>
      <c r="G11" s="456">
        <v>39</v>
      </c>
      <c r="H11" s="456">
        <v>39</v>
      </c>
      <c r="I11" s="456">
        <v>15</v>
      </c>
      <c r="J11" s="458">
        <v>0</v>
      </c>
      <c r="K11" s="456">
        <v>0</v>
      </c>
      <c r="L11" s="456">
        <v>0</v>
      </c>
      <c r="M11" s="460" t="s">
        <v>312</v>
      </c>
    </row>
    <row r="12" spans="1:13" s="1" customFormat="1" ht="18" customHeight="1" thickBot="1">
      <c r="A12" s="466"/>
      <c r="B12" s="469"/>
      <c r="C12" s="471"/>
      <c r="D12" s="457"/>
      <c r="E12" s="457"/>
      <c r="F12" s="457"/>
      <c r="G12" s="457"/>
      <c r="H12" s="457"/>
      <c r="I12" s="457"/>
      <c r="J12" s="459"/>
      <c r="K12" s="457"/>
      <c r="L12" s="457"/>
      <c r="M12" s="461"/>
    </row>
    <row r="13" spans="1:13" s="1" customFormat="1" ht="72.75" customHeight="1" thickBot="1">
      <c r="A13" s="466"/>
      <c r="B13" s="389" t="s">
        <v>193</v>
      </c>
      <c r="C13" s="399">
        <v>300</v>
      </c>
      <c r="D13" s="383">
        <v>300</v>
      </c>
      <c r="E13" s="383">
        <v>0</v>
      </c>
      <c r="F13" s="383">
        <v>0</v>
      </c>
      <c r="G13" s="383">
        <v>0</v>
      </c>
      <c r="H13" s="385">
        <v>0</v>
      </c>
      <c r="I13" s="383">
        <v>40</v>
      </c>
      <c r="J13" s="390">
        <v>0</v>
      </c>
      <c r="K13" s="384">
        <v>260</v>
      </c>
      <c r="L13" s="383">
        <v>0</v>
      </c>
      <c r="M13" s="391"/>
    </row>
    <row r="14" spans="1:13" s="1" customFormat="1" ht="70.5" customHeight="1" thickBot="1">
      <c r="A14" s="466"/>
      <c r="B14" s="392" t="s">
        <v>313</v>
      </c>
      <c r="C14" s="399">
        <v>270</v>
      </c>
      <c r="D14" s="383">
        <v>270</v>
      </c>
      <c r="E14" s="383">
        <v>0</v>
      </c>
      <c r="F14" s="383">
        <v>0</v>
      </c>
      <c r="G14" s="383">
        <v>15</v>
      </c>
      <c r="H14" s="385">
        <v>15</v>
      </c>
      <c r="I14" s="383">
        <v>164.5</v>
      </c>
      <c r="J14" s="390">
        <v>0</v>
      </c>
      <c r="K14" s="384">
        <v>90.5</v>
      </c>
      <c r="L14" s="385">
        <v>0</v>
      </c>
      <c r="M14" s="393"/>
    </row>
    <row r="15" spans="1:13" s="1" customFormat="1" ht="48.75" customHeight="1" thickBot="1">
      <c r="A15" s="467"/>
      <c r="B15" s="387" t="s">
        <v>314</v>
      </c>
      <c r="C15" s="399">
        <v>401.4</v>
      </c>
      <c r="D15" s="383">
        <v>401.4</v>
      </c>
      <c r="E15" s="383">
        <v>0</v>
      </c>
      <c r="F15" s="383">
        <v>0</v>
      </c>
      <c r="G15" s="383">
        <v>401.4</v>
      </c>
      <c r="H15" s="383">
        <v>110.3</v>
      </c>
      <c r="I15" s="383">
        <v>291.10000000000002</v>
      </c>
      <c r="J15" s="390">
        <v>0</v>
      </c>
      <c r="K15" s="384">
        <v>0</v>
      </c>
      <c r="L15" s="385">
        <v>0</v>
      </c>
      <c r="M15" s="386" t="s">
        <v>315</v>
      </c>
    </row>
    <row r="16" spans="1:13" s="1" customFormat="1" ht="57.75" customHeight="1" thickBot="1">
      <c r="A16" s="467"/>
      <c r="B16" s="394" t="s">
        <v>316</v>
      </c>
      <c r="C16" s="401">
        <v>5100.8</v>
      </c>
      <c r="D16" s="395">
        <v>5100.8</v>
      </c>
      <c r="E16" s="395">
        <v>1271.2</v>
      </c>
      <c r="F16" s="395">
        <v>1171.0999999999999</v>
      </c>
      <c r="G16" s="395">
        <v>1391.2</v>
      </c>
      <c r="H16" s="395">
        <v>1192.4000000000001</v>
      </c>
      <c r="I16" s="395">
        <v>1206.2</v>
      </c>
      <c r="J16" s="395"/>
      <c r="K16" s="396">
        <v>1232.2</v>
      </c>
      <c r="L16" s="397"/>
      <c r="M16" s="398"/>
    </row>
    <row r="17" spans="1:13" s="1" customFormat="1" ht="38.25" customHeight="1" thickTop="1">
      <c r="A17" s="188" t="s">
        <v>2</v>
      </c>
      <c r="B17" s="189"/>
      <c r="C17" s="193">
        <f t="shared" ref="C17:K17" si="0">SUM(C8:C16)</f>
        <v>6585.1</v>
      </c>
      <c r="D17" s="193">
        <f t="shared" si="0"/>
        <v>6585.1</v>
      </c>
      <c r="E17" s="193">
        <f t="shared" si="0"/>
        <v>1354.9</v>
      </c>
      <c r="F17" s="193">
        <f t="shared" si="0"/>
        <v>1254.8</v>
      </c>
      <c r="G17" s="193">
        <f t="shared" si="0"/>
        <v>1986.1</v>
      </c>
      <c r="H17" s="193">
        <f t="shared" si="0"/>
        <v>1515.2</v>
      </c>
      <c r="I17" s="193">
        <f t="shared" si="0"/>
        <v>1830.5</v>
      </c>
      <c r="J17" s="193">
        <f t="shared" si="0"/>
        <v>0</v>
      </c>
      <c r="K17" s="193">
        <f t="shared" si="0"/>
        <v>1704.7</v>
      </c>
      <c r="L17" s="193"/>
      <c r="M17" s="186"/>
    </row>
    <row r="18" spans="1:13" s="1" customFormat="1" ht="31.5" customHeight="1" thickBot="1">
      <c r="A18" s="187"/>
      <c r="B18" s="141" t="s">
        <v>152</v>
      </c>
      <c r="C18" s="190"/>
      <c r="D18" s="190"/>
      <c r="E18" s="190"/>
      <c r="F18" s="190"/>
      <c r="G18" s="190"/>
      <c r="H18" s="190"/>
      <c r="I18" s="190"/>
      <c r="J18" s="190"/>
      <c r="K18" s="190"/>
      <c r="L18" s="191"/>
      <c r="M18" s="192"/>
    </row>
    <row r="19" spans="1:13" s="1" customFormat="1" ht="30" customHeight="1" thickBot="1">
      <c r="A19" s="182"/>
      <c r="B19" s="141" t="s">
        <v>153</v>
      </c>
      <c r="C19" s="193">
        <f t="shared" ref="C19:K19" si="1">SUM(C8:C16)</f>
        <v>6585.1</v>
      </c>
      <c r="D19" s="193">
        <f t="shared" si="1"/>
        <v>6585.1</v>
      </c>
      <c r="E19" s="193">
        <f t="shared" si="1"/>
        <v>1354.9</v>
      </c>
      <c r="F19" s="193">
        <f t="shared" si="1"/>
        <v>1254.8</v>
      </c>
      <c r="G19" s="193">
        <f t="shared" si="1"/>
        <v>1986.1</v>
      </c>
      <c r="H19" s="193">
        <f t="shared" si="1"/>
        <v>1515.2</v>
      </c>
      <c r="I19" s="193">
        <f t="shared" si="1"/>
        <v>1830.5</v>
      </c>
      <c r="J19" s="193">
        <f t="shared" si="1"/>
        <v>0</v>
      </c>
      <c r="K19" s="193">
        <f t="shared" si="1"/>
        <v>1704.7</v>
      </c>
      <c r="L19" s="193">
        <f t="shared" ref="L19" si="2">SUM(L16+L14+L13+L12+L11+L10+L9+L8)</f>
        <v>0</v>
      </c>
      <c r="M19" s="186"/>
    </row>
    <row r="20" spans="1:13" s="1" customFormat="1" ht="129.75" hidden="1" customHeight="1" thickBot="1">
      <c r="A20" s="182"/>
      <c r="B20" s="183"/>
      <c r="C20" s="184"/>
      <c r="D20" s="184"/>
      <c r="E20" s="184"/>
      <c r="F20" s="184"/>
      <c r="G20" s="184"/>
      <c r="H20" s="184"/>
      <c r="I20" s="184"/>
      <c r="J20" s="184"/>
      <c r="K20" s="184"/>
      <c r="L20" s="185"/>
      <c r="M20" s="186"/>
    </row>
    <row r="21" spans="1:13" s="1" customFormat="1" ht="45.75" customHeight="1" thickBot="1">
      <c r="A21" s="124"/>
      <c r="B21" s="142" t="s">
        <v>154</v>
      </c>
      <c r="C21" s="181"/>
      <c r="D21" s="181"/>
      <c r="E21" s="181"/>
      <c r="F21" s="181"/>
      <c r="G21" s="181"/>
      <c r="H21" s="181"/>
      <c r="I21" s="181"/>
      <c r="J21" s="181"/>
      <c r="K21" s="181"/>
      <c r="L21" s="181"/>
      <c r="M21" s="156"/>
    </row>
    <row r="22" spans="1:13" ht="18.75" thickBot="1">
      <c r="A22" s="462" t="s">
        <v>18</v>
      </c>
      <c r="B22" s="462"/>
      <c r="C22" s="462"/>
      <c r="D22" s="462"/>
      <c r="E22" s="462"/>
      <c r="F22" s="462"/>
      <c r="G22" s="462"/>
      <c r="H22" s="462"/>
      <c r="I22" s="462"/>
      <c r="J22" s="462"/>
      <c r="K22" s="462"/>
      <c r="L22" s="462"/>
      <c r="M22" s="4"/>
    </row>
    <row r="23" spans="1:13" ht="23.25" thickBot="1">
      <c r="A23" s="480"/>
      <c r="B23" s="382" t="s">
        <v>56</v>
      </c>
      <c r="C23" s="383">
        <v>568</v>
      </c>
      <c r="D23" s="383">
        <v>568</v>
      </c>
      <c r="E23" s="383">
        <v>76.400000000000006</v>
      </c>
      <c r="F23" s="383">
        <v>76.400000000000006</v>
      </c>
      <c r="G23" s="383">
        <v>165</v>
      </c>
      <c r="H23" s="385">
        <v>165</v>
      </c>
      <c r="I23" s="383">
        <v>163.30000000000001</v>
      </c>
      <c r="J23" s="383">
        <v>0</v>
      </c>
      <c r="K23" s="384">
        <v>163.30000000000001</v>
      </c>
      <c r="L23" s="385">
        <v>0</v>
      </c>
      <c r="M23" s="386" t="s">
        <v>318</v>
      </c>
    </row>
    <row r="24" spans="1:13" ht="34.5" thickBot="1">
      <c r="A24" s="481"/>
      <c r="B24" s="387" t="s">
        <v>57</v>
      </c>
      <c r="C24" s="383">
        <v>662</v>
      </c>
      <c r="D24" s="383">
        <v>662</v>
      </c>
      <c r="E24" s="383">
        <v>85.8</v>
      </c>
      <c r="F24" s="383">
        <v>85.8</v>
      </c>
      <c r="G24" s="383" t="s">
        <v>319</v>
      </c>
      <c r="H24" s="385" t="s">
        <v>319</v>
      </c>
      <c r="I24" s="383">
        <v>192.7</v>
      </c>
      <c r="J24" s="383">
        <v>0</v>
      </c>
      <c r="K24" s="384">
        <v>192.7</v>
      </c>
      <c r="L24" s="385">
        <v>0</v>
      </c>
      <c r="M24" s="386" t="s">
        <v>320</v>
      </c>
    </row>
    <row r="25" spans="1:13" ht="18.75">
      <c r="A25" s="121" t="s">
        <v>2</v>
      </c>
      <c r="B25" s="196"/>
      <c r="C25" s="194">
        <f t="shared" ref="C25:L27" si="3">SUM(C23+C24)</f>
        <v>1230</v>
      </c>
      <c r="D25" s="194">
        <f t="shared" si="3"/>
        <v>1230</v>
      </c>
      <c r="E25" s="194">
        <f t="shared" si="3"/>
        <v>162.19999999999999</v>
      </c>
      <c r="F25" s="194">
        <f t="shared" si="3"/>
        <v>162.19999999999999</v>
      </c>
      <c r="G25" s="194">
        <v>355.8</v>
      </c>
      <c r="H25" s="194">
        <v>355.8</v>
      </c>
      <c r="I25" s="194">
        <f t="shared" si="3"/>
        <v>356</v>
      </c>
      <c r="J25" s="194">
        <f t="shared" si="3"/>
        <v>0</v>
      </c>
      <c r="K25" s="194">
        <f t="shared" si="3"/>
        <v>356</v>
      </c>
      <c r="L25" s="194">
        <f t="shared" si="3"/>
        <v>0</v>
      </c>
      <c r="M25" s="194">
        <f>SUM(M20+M21)</f>
        <v>0</v>
      </c>
    </row>
    <row r="26" spans="1:13" ht="15.75">
      <c r="A26" s="482"/>
      <c r="B26" s="196" t="s">
        <v>152</v>
      </c>
      <c r="C26" s="197"/>
      <c r="D26" s="197"/>
      <c r="E26" s="197"/>
      <c r="F26" s="197"/>
      <c r="G26" s="197"/>
      <c r="H26" s="198"/>
      <c r="I26" s="197"/>
      <c r="J26" s="198"/>
      <c r="K26" s="197"/>
      <c r="L26" s="198"/>
      <c r="M26" s="199"/>
    </row>
    <row r="27" spans="1:13" ht="15.75">
      <c r="A27" s="483"/>
      <c r="B27" s="196" t="s">
        <v>153</v>
      </c>
      <c r="C27" s="231">
        <f t="shared" si="3"/>
        <v>1230</v>
      </c>
      <c r="D27" s="400">
        <f t="shared" si="3"/>
        <v>1230</v>
      </c>
      <c r="E27" s="400">
        <f t="shared" si="3"/>
        <v>162.19999999999999</v>
      </c>
      <c r="F27" s="400">
        <f t="shared" si="3"/>
        <v>162.19999999999999</v>
      </c>
      <c r="G27" s="400">
        <f t="shared" si="3"/>
        <v>355.8</v>
      </c>
      <c r="H27" s="231">
        <f t="shared" si="3"/>
        <v>355.8</v>
      </c>
      <c r="I27" s="231">
        <f t="shared" si="3"/>
        <v>356</v>
      </c>
      <c r="J27" s="231">
        <f t="shared" si="3"/>
        <v>0</v>
      </c>
      <c r="K27" s="231">
        <f t="shared" si="3"/>
        <v>356</v>
      </c>
      <c r="L27" s="231">
        <f t="shared" si="3"/>
        <v>0</v>
      </c>
      <c r="M27" s="231" t="e">
        <f>SUM(M22+M23)</f>
        <v>#VALUE!</v>
      </c>
    </row>
    <row r="28" spans="1:13" s="1" customFormat="1" ht="36.75" customHeight="1" thickBot="1">
      <c r="A28" s="484"/>
      <c r="B28" s="142" t="s">
        <v>154</v>
      </c>
      <c r="C28" s="194"/>
      <c r="D28" s="194"/>
      <c r="E28" s="194"/>
      <c r="F28" s="194"/>
      <c r="G28" s="194"/>
      <c r="H28" s="194"/>
      <c r="I28" s="194"/>
      <c r="J28" s="194"/>
      <c r="K28" s="194"/>
      <c r="L28" s="194"/>
      <c r="M28" s="195"/>
    </row>
    <row r="29" spans="1:13" ht="18">
      <c r="A29" s="462" t="s">
        <v>19</v>
      </c>
      <c r="B29" s="462"/>
      <c r="C29" s="462"/>
      <c r="D29" s="462"/>
      <c r="E29" s="462"/>
      <c r="F29" s="462"/>
      <c r="G29" s="462"/>
      <c r="H29" s="462"/>
      <c r="I29" s="462"/>
      <c r="J29" s="462"/>
      <c r="K29" s="462"/>
      <c r="L29" s="462"/>
      <c r="M29" s="4"/>
    </row>
    <row r="30" spans="1:13" ht="35.25" customHeight="1">
      <c r="A30" s="485" t="s">
        <v>20</v>
      </c>
      <c r="B30" s="32" t="s">
        <v>165</v>
      </c>
      <c r="C30" s="370">
        <f>150+100</f>
        <v>250</v>
      </c>
      <c r="D30" s="370">
        <f t="shared" ref="D30:D36" si="4">E30+G30+I30+K30</f>
        <v>250</v>
      </c>
      <c r="E30" s="370">
        <v>150</v>
      </c>
      <c r="F30" s="370">
        <v>21.6</v>
      </c>
      <c r="G30" s="370"/>
      <c r="H30" s="370">
        <f>1.5+122.4</f>
        <v>123.9</v>
      </c>
      <c r="I30" s="370">
        <v>100</v>
      </c>
      <c r="J30" s="413"/>
      <c r="K30" s="413"/>
      <c r="L30" s="370"/>
      <c r="M30" s="4"/>
    </row>
    <row r="31" spans="1:13" ht="37.5" customHeight="1">
      <c r="A31" s="486"/>
      <c r="B31" s="32" t="s">
        <v>166</v>
      </c>
      <c r="C31" s="370">
        <v>0</v>
      </c>
      <c r="D31" s="370"/>
      <c r="E31" s="370"/>
      <c r="F31" s="370"/>
      <c r="G31" s="370"/>
      <c r="H31" s="370"/>
      <c r="I31" s="370"/>
      <c r="J31" s="413"/>
      <c r="K31" s="413"/>
      <c r="L31" s="370"/>
      <c r="M31" s="4"/>
    </row>
    <row r="32" spans="1:13" ht="106.5" customHeight="1">
      <c r="A32" s="486"/>
      <c r="B32" s="32" t="s">
        <v>167</v>
      </c>
      <c r="C32" s="370">
        <v>240</v>
      </c>
      <c r="D32" s="370">
        <f t="shared" si="4"/>
        <v>240</v>
      </c>
      <c r="E32" s="370">
        <v>240</v>
      </c>
      <c r="F32" s="370">
        <v>0</v>
      </c>
      <c r="G32" s="370"/>
      <c r="H32" s="370">
        <v>235.2</v>
      </c>
      <c r="I32" s="26"/>
      <c r="J32" s="82"/>
      <c r="K32" s="82"/>
      <c r="L32" s="26"/>
      <c r="M32" s="4"/>
    </row>
    <row r="33" spans="1:13" ht="50.25" customHeight="1">
      <c r="A33" s="486"/>
      <c r="B33" s="32" t="s">
        <v>168</v>
      </c>
      <c r="C33" s="370">
        <v>400</v>
      </c>
      <c r="D33" s="370">
        <f t="shared" si="4"/>
        <v>400</v>
      </c>
      <c r="E33" s="26"/>
      <c r="F33" s="370">
        <v>0</v>
      </c>
      <c r="G33" s="370">
        <v>400</v>
      </c>
      <c r="H33" s="26"/>
      <c r="I33" s="370">
        <f>100+250-350</f>
        <v>0</v>
      </c>
      <c r="J33" s="413"/>
      <c r="K33" s="413"/>
      <c r="L33" s="370"/>
      <c r="M33" s="4"/>
    </row>
    <row r="34" spans="1:13" ht="57" customHeight="1">
      <c r="A34" s="486"/>
      <c r="B34" s="32" t="s">
        <v>169</v>
      </c>
      <c r="C34" s="370">
        <v>1500</v>
      </c>
      <c r="D34" s="370">
        <f t="shared" si="4"/>
        <v>1500</v>
      </c>
      <c r="E34" s="370">
        <v>740</v>
      </c>
      <c r="F34" s="370">
        <v>25.3</v>
      </c>
      <c r="G34" s="370">
        <v>120</v>
      </c>
      <c r="H34" s="26">
        <v>258.8</v>
      </c>
      <c r="I34" s="370">
        <v>220</v>
      </c>
      <c r="J34" s="413"/>
      <c r="K34" s="413">
        <v>420</v>
      </c>
      <c r="L34" s="26"/>
      <c r="M34" s="4"/>
    </row>
    <row r="35" spans="1:13" ht="64.5" customHeight="1">
      <c r="A35" s="486"/>
      <c r="B35" s="32" t="s">
        <v>170</v>
      </c>
      <c r="C35" s="370">
        <v>144</v>
      </c>
      <c r="D35" s="370">
        <f t="shared" si="4"/>
        <v>144</v>
      </c>
      <c r="E35" s="370">
        <v>50</v>
      </c>
      <c r="F35" s="370"/>
      <c r="G35" s="370">
        <v>50</v>
      </c>
      <c r="H35" s="370">
        <v>52.4</v>
      </c>
      <c r="I35" s="370"/>
      <c r="J35" s="413"/>
      <c r="K35" s="413">
        <v>44</v>
      </c>
      <c r="L35" s="370"/>
      <c r="M35" s="4"/>
    </row>
    <row r="36" spans="1:13" ht="132" customHeight="1" thickBot="1">
      <c r="A36" s="486"/>
      <c r="B36" s="32" t="s">
        <v>171</v>
      </c>
      <c r="C36" s="370">
        <f>4100+800</f>
        <v>4900</v>
      </c>
      <c r="D36" s="370">
        <f t="shared" si="4"/>
        <v>4900</v>
      </c>
      <c r="E36" s="370">
        <v>400</v>
      </c>
      <c r="F36" s="370">
        <v>91</v>
      </c>
      <c r="G36" s="370">
        <v>2980</v>
      </c>
      <c r="H36" s="370">
        <f>2150.1</f>
        <v>2150.1</v>
      </c>
      <c r="I36" s="370">
        <v>670</v>
      </c>
      <c r="J36" s="82"/>
      <c r="K36" s="413">
        <f>50+800</f>
        <v>850</v>
      </c>
      <c r="L36" s="26"/>
      <c r="M36" s="4"/>
    </row>
    <row r="37" spans="1:13" ht="33" customHeight="1">
      <c r="A37" s="27" t="s">
        <v>16</v>
      </c>
      <c r="B37" s="129"/>
      <c r="C37" s="428">
        <f t="shared" ref="C37:L37" si="5">SUM(C36+C35+C34+C33+C32+C31+C30)</f>
        <v>7434</v>
      </c>
      <c r="D37" s="428">
        <f t="shared" si="5"/>
        <v>7434</v>
      </c>
      <c r="E37" s="428">
        <f t="shared" si="5"/>
        <v>1580</v>
      </c>
      <c r="F37" s="428">
        <f t="shared" si="5"/>
        <v>137.9</v>
      </c>
      <c r="G37" s="428">
        <f t="shared" si="5"/>
        <v>3550</v>
      </c>
      <c r="H37" s="428">
        <f t="shared" si="5"/>
        <v>2820.4</v>
      </c>
      <c r="I37" s="428">
        <f t="shared" si="5"/>
        <v>990</v>
      </c>
      <c r="J37" s="428">
        <f t="shared" si="5"/>
        <v>0</v>
      </c>
      <c r="K37" s="428">
        <f t="shared" si="5"/>
        <v>1314</v>
      </c>
      <c r="L37" s="428">
        <f t="shared" si="5"/>
        <v>0</v>
      </c>
      <c r="M37" s="120"/>
    </row>
    <row r="38" spans="1:13" ht="26.25" customHeight="1" thickBot="1">
      <c r="A38" s="280"/>
      <c r="B38" s="114" t="s">
        <v>152</v>
      </c>
      <c r="C38" s="429"/>
      <c r="D38" s="429"/>
      <c r="E38" s="429"/>
      <c r="F38" s="429"/>
      <c r="G38" s="429"/>
      <c r="H38" s="429"/>
      <c r="I38" s="429"/>
      <c r="J38" s="429"/>
      <c r="K38" s="430"/>
      <c r="L38" s="431"/>
      <c r="M38" s="120"/>
    </row>
    <row r="39" spans="1:13" ht="30" customHeight="1">
      <c r="A39" s="280"/>
      <c r="B39" s="114" t="s">
        <v>153</v>
      </c>
      <c r="C39" s="428">
        <f t="shared" ref="C39:I39" si="6">SUM(C36+C35+C34+C33+C32+C30)</f>
        <v>7434</v>
      </c>
      <c r="D39" s="428">
        <f t="shared" si="6"/>
        <v>7434</v>
      </c>
      <c r="E39" s="428">
        <f t="shared" si="6"/>
        <v>1580</v>
      </c>
      <c r="F39" s="428">
        <f t="shared" si="6"/>
        <v>137.9</v>
      </c>
      <c r="G39" s="428">
        <f t="shared" si="6"/>
        <v>3550</v>
      </c>
      <c r="H39" s="428">
        <f t="shared" si="6"/>
        <v>2820.4</v>
      </c>
      <c r="I39" s="428">
        <f t="shared" si="6"/>
        <v>990</v>
      </c>
      <c r="J39" s="428">
        <f>SUM(J36+J35+J34+J33+J32)</f>
        <v>0</v>
      </c>
      <c r="K39" s="428">
        <f>SUM(K36+K35+K34+K33+K32+K30)</f>
        <v>1314</v>
      </c>
      <c r="L39" s="428">
        <f>SUM(L36+L35+L34+L33+L32+L31+L30)</f>
        <v>0</v>
      </c>
      <c r="M39" s="120"/>
    </row>
    <row r="40" spans="1:13" ht="34.5" customHeight="1" thickBot="1">
      <c r="A40" s="281"/>
      <c r="B40" s="130" t="s">
        <v>154</v>
      </c>
      <c r="C40" s="432"/>
      <c r="D40" s="432"/>
      <c r="E40" s="432"/>
      <c r="F40" s="432"/>
      <c r="G40" s="432"/>
      <c r="H40" s="432"/>
      <c r="I40" s="432"/>
      <c r="J40" s="432"/>
      <c r="K40" s="433"/>
      <c r="L40" s="434"/>
      <c r="M40" s="120"/>
    </row>
    <row r="41" spans="1:13" ht="72.75" customHeight="1">
      <c r="A41" s="524" t="s">
        <v>21</v>
      </c>
      <c r="B41" s="33" t="s">
        <v>172</v>
      </c>
      <c r="C41" s="414">
        <v>3456.9</v>
      </c>
      <c r="D41" s="370">
        <f t="shared" ref="D41:D44" si="7">E41+G41+I41+K41</f>
        <v>3456.9</v>
      </c>
      <c r="E41" s="414">
        <v>878</v>
      </c>
      <c r="F41" s="414">
        <v>878</v>
      </c>
      <c r="G41" s="414">
        <v>875</v>
      </c>
      <c r="H41" s="414">
        <v>875</v>
      </c>
      <c r="I41" s="414">
        <v>867</v>
      </c>
      <c r="J41" s="415"/>
      <c r="K41" s="415">
        <v>836.9</v>
      </c>
      <c r="L41" s="414"/>
      <c r="M41" s="4"/>
    </row>
    <row r="42" spans="1:13" ht="72.75" customHeight="1">
      <c r="A42" s="525"/>
      <c r="B42" s="33" t="s">
        <v>329</v>
      </c>
      <c r="C42" s="414">
        <v>421.9</v>
      </c>
      <c r="D42" s="370">
        <f t="shared" si="7"/>
        <v>421.9</v>
      </c>
      <c r="E42" s="414">
        <f>47+59</f>
        <v>106</v>
      </c>
      <c r="F42" s="414">
        <v>62.5</v>
      </c>
      <c r="G42" s="414">
        <f>47+59</f>
        <v>106</v>
      </c>
      <c r="H42" s="414">
        <v>106.5</v>
      </c>
      <c r="I42" s="414">
        <f>47+59</f>
        <v>106</v>
      </c>
      <c r="J42" s="415"/>
      <c r="K42" s="415">
        <f>46.5+57.4</f>
        <v>103.9</v>
      </c>
      <c r="L42" s="414"/>
      <c r="M42" s="232"/>
    </row>
    <row r="43" spans="1:13" ht="72.75" customHeight="1">
      <c r="A43" s="525"/>
      <c r="B43" s="33" t="s">
        <v>330</v>
      </c>
      <c r="C43" s="414">
        <v>2999.8</v>
      </c>
      <c r="D43" s="370">
        <f t="shared" si="7"/>
        <v>2999.8</v>
      </c>
      <c r="E43" s="414">
        <v>750</v>
      </c>
      <c r="F43" s="414">
        <v>750</v>
      </c>
      <c r="G43" s="414">
        <v>749.9</v>
      </c>
      <c r="H43" s="414">
        <v>749.9</v>
      </c>
      <c r="I43" s="414">
        <v>750</v>
      </c>
      <c r="J43" s="415"/>
      <c r="K43" s="415">
        <v>749.9</v>
      </c>
      <c r="L43" s="414"/>
      <c r="M43" s="232"/>
    </row>
    <row r="44" spans="1:13" ht="70.5" customHeight="1">
      <c r="A44" s="525"/>
      <c r="B44" s="33" t="s">
        <v>331</v>
      </c>
      <c r="C44" s="414">
        <v>1640.2</v>
      </c>
      <c r="D44" s="370">
        <f t="shared" si="7"/>
        <v>1640.1999999999998</v>
      </c>
      <c r="E44" s="414">
        <v>410</v>
      </c>
      <c r="F44" s="414">
        <v>258.3</v>
      </c>
      <c r="G44" s="414">
        <v>410.1</v>
      </c>
      <c r="H44" s="414">
        <v>354.6</v>
      </c>
      <c r="I44" s="414">
        <v>410</v>
      </c>
      <c r="J44" s="415"/>
      <c r="K44" s="415">
        <v>410.1</v>
      </c>
      <c r="L44" s="414"/>
      <c r="M44" s="232"/>
    </row>
    <row r="45" spans="1:13" ht="18.75">
      <c r="A45" s="132" t="s">
        <v>16</v>
      </c>
      <c r="B45" s="131"/>
      <c r="C45" s="135">
        <f t="shared" ref="C45:L45" si="8">SUM(C41+C42+C43+C44)</f>
        <v>8518.8000000000011</v>
      </c>
      <c r="D45" s="135">
        <f t="shared" si="8"/>
        <v>8518.7999999999993</v>
      </c>
      <c r="E45" s="135">
        <f t="shared" si="8"/>
        <v>2144</v>
      </c>
      <c r="F45" s="135">
        <f t="shared" si="8"/>
        <v>1948.8</v>
      </c>
      <c r="G45" s="135">
        <f t="shared" si="8"/>
        <v>2141</v>
      </c>
      <c r="H45" s="135">
        <f t="shared" si="8"/>
        <v>2086</v>
      </c>
      <c r="I45" s="135">
        <f t="shared" si="8"/>
        <v>2133</v>
      </c>
      <c r="J45" s="135">
        <f t="shared" si="8"/>
        <v>0</v>
      </c>
      <c r="K45" s="135">
        <f t="shared" si="8"/>
        <v>2100.7999999999997</v>
      </c>
      <c r="L45" s="135">
        <f t="shared" si="8"/>
        <v>0</v>
      </c>
      <c r="M45" s="137"/>
    </row>
    <row r="46" spans="1:13" ht="16.5" thickBot="1">
      <c r="A46" s="133"/>
      <c r="B46" s="114" t="s">
        <v>152</v>
      </c>
      <c r="C46" s="135"/>
      <c r="D46" s="135"/>
      <c r="E46" s="135"/>
      <c r="F46" s="135"/>
      <c r="G46" s="135"/>
      <c r="H46" s="135"/>
      <c r="I46" s="135"/>
      <c r="J46" s="136"/>
      <c r="K46" s="136"/>
      <c r="L46" s="135"/>
      <c r="M46" s="137"/>
    </row>
    <row r="47" spans="1:13" ht="16.5" thickBot="1">
      <c r="A47" s="134"/>
      <c r="B47" s="114" t="s">
        <v>153</v>
      </c>
      <c r="C47" s="135">
        <f t="shared" ref="C47:L47" si="9">SUM(C41+C42)</f>
        <v>3878.8</v>
      </c>
      <c r="D47" s="135">
        <f t="shared" si="9"/>
        <v>3878.8</v>
      </c>
      <c r="E47" s="135">
        <f t="shared" si="9"/>
        <v>984</v>
      </c>
      <c r="F47" s="135">
        <f t="shared" si="9"/>
        <v>940.5</v>
      </c>
      <c r="G47" s="135">
        <f t="shared" si="9"/>
        <v>981</v>
      </c>
      <c r="H47" s="135">
        <f t="shared" si="9"/>
        <v>981.5</v>
      </c>
      <c r="I47" s="135">
        <f t="shared" si="9"/>
        <v>973</v>
      </c>
      <c r="J47" s="135">
        <f t="shared" si="9"/>
        <v>0</v>
      </c>
      <c r="K47" s="135">
        <f t="shared" si="9"/>
        <v>940.8</v>
      </c>
      <c r="L47" s="135">
        <f t="shared" si="9"/>
        <v>0</v>
      </c>
      <c r="M47" s="25"/>
    </row>
    <row r="48" spans="1:13" s="1" customFormat="1" ht="32.25" customHeight="1" thickBot="1">
      <c r="A48" s="24"/>
      <c r="B48" s="130" t="s">
        <v>154</v>
      </c>
      <c r="C48" s="135">
        <f t="shared" ref="C48:K48" si="10">SUM(C43+C44)</f>
        <v>4640</v>
      </c>
      <c r="D48" s="135">
        <f t="shared" si="10"/>
        <v>4640</v>
      </c>
      <c r="E48" s="135">
        <f t="shared" si="10"/>
        <v>1160</v>
      </c>
      <c r="F48" s="135">
        <f t="shared" si="10"/>
        <v>1008.3</v>
      </c>
      <c r="G48" s="135">
        <f t="shared" si="10"/>
        <v>1160</v>
      </c>
      <c r="H48" s="135">
        <f t="shared" si="10"/>
        <v>1104.5</v>
      </c>
      <c r="I48" s="135">
        <f t="shared" si="10"/>
        <v>1160</v>
      </c>
      <c r="J48" s="135">
        <f t="shared" si="10"/>
        <v>0</v>
      </c>
      <c r="K48" s="135">
        <f t="shared" si="10"/>
        <v>1160</v>
      </c>
      <c r="L48" s="135">
        <f>SUM(L44)</f>
        <v>0</v>
      </c>
      <c r="M48" s="25"/>
    </row>
    <row r="49" spans="1:13" ht="33" customHeight="1">
      <c r="A49" s="475" t="s">
        <v>22</v>
      </c>
      <c r="B49" s="33" t="s">
        <v>173</v>
      </c>
      <c r="C49" s="414">
        <f>47535+10000+9000+1000+569.8+750+296+287.9+715.4+200</f>
        <v>70354.099999999991</v>
      </c>
      <c r="D49" s="414">
        <f t="shared" ref="D49:D62" si="11">E49+G49+I49+K49</f>
        <v>70354.100000000006</v>
      </c>
      <c r="E49" s="414">
        <v>12504.9</v>
      </c>
      <c r="F49" s="414">
        <f>12504.9</f>
        <v>12504.9</v>
      </c>
      <c r="G49" s="414">
        <f>12214.2+750+296+96+715.4+200+150</f>
        <v>14421.6</v>
      </c>
      <c r="H49" s="414">
        <f>12214.2+750+296+96+715.4+200+150</f>
        <v>14421.6</v>
      </c>
      <c r="I49" s="414">
        <f>11769.4+10000+9000+1000+569.8+191.9</f>
        <v>32531.100000000002</v>
      </c>
      <c r="J49" s="415"/>
      <c r="K49" s="415">
        <f>11046.5-150</f>
        <v>10896.5</v>
      </c>
      <c r="L49" s="414"/>
      <c r="M49" s="409"/>
    </row>
    <row r="50" spans="1:13" ht="47.25" customHeight="1">
      <c r="A50" s="476"/>
      <c r="B50" s="33" t="s">
        <v>174</v>
      </c>
      <c r="C50" s="414">
        <f>2241.1+3412.2</f>
        <v>5653.2999999999993</v>
      </c>
      <c r="D50" s="414">
        <f t="shared" si="11"/>
        <v>5653.2999999999993</v>
      </c>
      <c r="E50" s="414">
        <v>689</v>
      </c>
      <c r="F50" s="414">
        <v>689</v>
      </c>
      <c r="G50" s="414">
        <f>520+3412.2</f>
        <v>3932.2</v>
      </c>
      <c r="H50" s="414">
        <f>520+3412.2</f>
        <v>3932.2</v>
      </c>
      <c r="I50" s="414">
        <v>490.2</v>
      </c>
      <c r="J50" s="415"/>
      <c r="K50" s="415">
        <v>541.9</v>
      </c>
      <c r="L50" s="414"/>
      <c r="M50" s="409"/>
    </row>
    <row r="51" spans="1:13" ht="51" customHeight="1">
      <c r="A51" s="476"/>
      <c r="B51" s="33" t="s">
        <v>175</v>
      </c>
      <c r="C51" s="414">
        <v>14193.4</v>
      </c>
      <c r="D51" s="414">
        <f t="shared" si="11"/>
        <v>14193.400000000001</v>
      </c>
      <c r="E51" s="414">
        <v>3548.4</v>
      </c>
      <c r="F51" s="414">
        <v>3548.4</v>
      </c>
      <c r="G51" s="414">
        <v>3548.3</v>
      </c>
      <c r="H51" s="414">
        <v>3548.3</v>
      </c>
      <c r="I51" s="414">
        <v>3548.4</v>
      </c>
      <c r="J51" s="415"/>
      <c r="K51" s="415">
        <v>3548.3</v>
      </c>
      <c r="L51" s="414"/>
      <c r="M51" s="409"/>
    </row>
    <row r="52" spans="1:13" ht="37.5" customHeight="1">
      <c r="A52" s="476"/>
      <c r="B52" s="33" t="s">
        <v>176</v>
      </c>
      <c r="C52" s="414">
        <f>2500+5128.1</f>
        <v>7628.1</v>
      </c>
      <c r="D52" s="414">
        <f t="shared" si="11"/>
        <v>7628.1</v>
      </c>
      <c r="E52" s="414"/>
      <c r="F52" s="414"/>
      <c r="G52" s="414"/>
      <c r="H52" s="414"/>
      <c r="I52" s="414"/>
      <c r="J52" s="415"/>
      <c r="K52" s="415">
        <v>7628.1</v>
      </c>
      <c r="L52" s="414"/>
      <c r="M52" s="409"/>
    </row>
    <row r="53" spans="1:13" ht="39" customHeight="1">
      <c r="A53" s="476"/>
      <c r="B53" s="33" t="s">
        <v>332</v>
      </c>
      <c r="C53" s="414">
        <v>10803.7</v>
      </c>
      <c r="D53" s="414">
        <f t="shared" si="11"/>
        <v>10803.7</v>
      </c>
      <c r="E53" s="414">
        <v>3052</v>
      </c>
      <c r="F53" s="414">
        <v>1929.2</v>
      </c>
      <c r="G53" s="414">
        <v>2551</v>
      </c>
      <c r="H53" s="414">
        <f>3235.9-122.3</f>
        <v>3113.6</v>
      </c>
      <c r="I53" s="414">
        <v>2640.1</v>
      </c>
      <c r="J53" s="415"/>
      <c r="K53" s="415">
        <v>2560.6</v>
      </c>
      <c r="L53" s="414"/>
      <c r="M53" s="409"/>
    </row>
    <row r="54" spans="1:13" ht="43.5" customHeight="1">
      <c r="A54" s="476"/>
      <c r="B54" s="33" t="s">
        <v>333</v>
      </c>
      <c r="C54" s="414">
        <v>3063.1</v>
      </c>
      <c r="D54" s="414">
        <f t="shared" si="11"/>
        <v>3063.1000000000004</v>
      </c>
      <c r="E54" s="414">
        <v>765.8</v>
      </c>
      <c r="F54" s="414">
        <v>520.5</v>
      </c>
      <c r="G54" s="414">
        <v>765.8</v>
      </c>
      <c r="H54" s="414">
        <v>678</v>
      </c>
      <c r="I54" s="414">
        <v>765.7</v>
      </c>
      <c r="J54" s="415"/>
      <c r="K54" s="415">
        <v>765.8</v>
      </c>
      <c r="L54" s="414"/>
      <c r="M54" s="409"/>
    </row>
    <row r="55" spans="1:13" ht="48.75" customHeight="1">
      <c r="A55" s="476"/>
      <c r="B55" s="34" t="s">
        <v>53</v>
      </c>
      <c r="C55" s="414">
        <f>C56+C58+C57</f>
        <v>10291.599999999999</v>
      </c>
      <c r="D55" s="414">
        <f t="shared" si="11"/>
        <v>10291.599999999999</v>
      </c>
      <c r="E55" s="414">
        <f>E56+E58+E57</f>
        <v>2590.5</v>
      </c>
      <c r="F55" s="414">
        <f>F56+F57+F58</f>
        <v>2105.9</v>
      </c>
      <c r="G55" s="414">
        <f>G56+G58+G57</f>
        <v>2620.6</v>
      </c>
      <c r="H55" s="414">
        <f>H56+H57+H58</f>
        <v>2682.2</v>
      </c>
      <c r="I55" s="414">
        <f>I56+I58+I57</f>
        <v>2573.7999999999997</v>
      </c>
      <c r="J55" s="414">
        <f>J56+J57+J58</f>
        <v>0</v>
      </c>
      <c r="K55" s="414">
        <f>K56+K58+K57</f>
        <v>2506.6999999999998</v>
      </c>
      <c r="L55" s="414">
        <f>L56+L57+L58</f>
        <v>0</v>
      </c>
      <c r="M55" s="409"/>
    </row>
    <row r="56" spans="1:13" ht="54" customHeight="1">
      <c r="A56" s="476"/>
      <c r="B56" s="33" t="s">
        <v>334</v>
      </c>
      <c r="C56" s="414">
        <v>2600.6</v>
      </c>
      <c r="D56" s="414">
        <f t="shared" si="11"/>
        <v>2600.6000000000004</v>
      </c>
      <c r="E56" s="414">
        <v>655</v>
      </c>
      <c r="F56" s="414">
        <v>378.7</v>
      </c>
      <c r="G56" s="414">
        <v>673.9</v>
      </c>
      <c r="H56" s="414">
        <v>636.70000000000005</v>
      </c>
      <c r="I56" s="414">
        <v>637</v>
      </c>
      <c r="J56" s="415"/>
      <c r="K56" s="415">
        <v>634.70000000000005</v>
      </c>
      <c r="L56" s="414"/>
      <c r="M56" s="409"/>
    </row>
    <row r="57" spans="1:13" ht="60.75" customHeight="1">
      <c r="A57" s="476"/>
      <c r="B57" s="33" t="s">
        <v>335</v>
      </c>
      <c r="C57" s="414">
        <v>1034.8</v>
      </c>
      <c r="D57" s="414">
        <f t="shared" si="11"/>
        <v>1034.8</v>
      </c>
      <c r="E57" s="414">
        <v>258.7</v>
      </c>
      <c r="F57" s="414">
        <v>177.8</v>
      </c>
      <c r="G57" s="414">
        <v>258.7</v>
      </c>
      <c r="H57" s="414">
        <v>245</v>
      </c>
      <c r="I57" s="414">
        <v>258.7</v>
      </c>
      <c r="J57" s="415"/>
      <c r="K57" s="415">
        <v>258.7</v>
      </c>
      <c r="L57" s="414"/>
      <c r="M57" s="409"/>
    </row>
    <row r="58" spans="1:13" ht="56.25" customHeight="1" thickBot="1">
      <c r="A58" s="476"/>
      <c r="B58" s="33" t="s">
        <v>177</v>
      </c>
      <c r="C58" s="414">
        <v>6656.2</v>
      </c>
      <c r="D58" s="414">
        <f t="shared" si="11"/>
        <v>6656.2</v>
      </c>
      <c r="E58" s="414">
        <v>1676.8</v>
      </c>
      <c r="F58" s="414">
        <v>1549.4</v>
      </c>
      <c r="G58" s="414">
        <v>1688</v>
      </c>
      <c r="H58" s="414">
        <v>1800.5</v>
      </c>
      <c r="I58" s="414">
        <v>1678.1</v>
      </c>
      <c r="J58" s="415"/>
      <c r="K58" s="415">
        <v>1613.3</v>
      </c>
      <c r="L58" s="414"/>
      <c r="M58" s="409"/>
    </row>
    <row r="59" spans="1:13" ht="30.75" customHeight="1">
      <c r="A59" s="24" t="s">
        <v>16</v>
      </c>
      <c r="B59" s="416" t="s">
        <v>336</v>
      </c>
      <c r="C59" s="417">
        <f>C49+C50+C55+C51+C52+C53+C54</f>
        <v>121987.3</v>
      </c>
      <c r="D59" s="417">
        <f t="shared" si="11"/>
        <v>121987.29999999999</v>
      </c>
      <c r="E59" s="417">
        <f>E49+E50+E55+E51+E52+E53+E54</f>
        <v>23150.6</v>
      </c>
      <c r="F59" s="417">
        <f>F49+F50+F51+F52+F53+F54+F55</f>
        <v>21297.9</v>
      </c>
      <c r="G59" s="417">
        <f>G49+G50+G55+G51+G52+G53+G54</f>
        <v>27839.499999999996</v>
      </c>
      <c r="H59" s="417">
        <f>H49+H50+H51+H52+H53+H54+H55</f>
        <v>28375.899999999998</v>
      </c>
      <c r="I59" s="417">
        <f>I49+I50+I55+I51+I52+I53+I54</f>
        <v>42549.3</v>
      </c>
      <c r="J59" s="417">
        <f t="shared" ref="J59:L59" si="12">J49+J50+J51+J55</f>
        <v>0</v>
      </c>
      <c r="K59" s="417">
        <f>K49+K50+K55+K51+K52+K53+K54</f>
        <v>28447.899999999998</v>
      </c>
      <c r="L59" s="417">
        <f t="shared" si="12"/>
        <v>0</v>
      </c>
      <c r="M59" s="425"/>
    </row>
    <row r="60" spans="1:13" ht="22.5" customHeight="1">
      <c r="A60" s="132"/>
      <c r="B60" s="416" t="s">
        <v>337</v>
      </c>
      <c r="C60" s="417">
        <f>C49+C50+C53+C56+C58</f>
        <v>96067.9</v>
      </c>
      <c r="D60" s="417">
        <f t="shared" si="11"/>
        <v>96067.9</v>
      </c>
      <c r="E60" s="417">
        <f>E49+E50+E53+E56+E58</f>
        <v>18577.7</v>
      </c>
      <c r="F60" s="417">
        <f>F49+F50+F53+F56+F58</f>
        <v>17051.2</v>
      </c>
      <c r="G60" s="417">
        <f>G49+G50+G53+G56+G58</f>
        <v>23266.7</v>
      </c>
      <c r="H60" s="417">
        <f>H49+H50+H53+H56+H58</f>
        <v>23904.6</v>
      </c>
      <c r="I60" s="417">
        <f>I49+I50+I53+I56+I58</f>
        <v>37976.5</v>
      </c>
      <c r="J60" s="418">
        <f t="shared" ref="J60:L60" si="13">J49+J50+J55</f>
        <v>0</v>
      </c>
      <c r="K60" s="417">
        <f>K49+K50+K53+K56+K58</f>
        <v>16247</v>
      </c>
      <c r="L60" s="417">
        <f t="shared" si="13"/>
        <v>0</v>
      </c>
      <c r="M60" s="425"/>
    </row>
    <row r="61" spans="1:13" ht="32.25" customHeight="1">
      <c r="A61" s="27"/>
      <c r="B61" s="419" t="s">
        <v>338</v>
      </c>
      <c r="C61" s="417">
        <f>C51+C52+C54+C57</f>
        <v>25919.399999999998</v>
      </c>
      <c r="D61" s="417">
        <f t="shared" si="11"/>
        <v>25919.4</v>
      </c>
      <c r="E61" s="417">
        <f>E51+E54+E57</f>
        <v>4572.8999999999996</v>
      </c>
      <c r="F61" s="417">
        <f>F51+F52+F54+F57</f>
        <v>4246.7</v>
      </c>
      <c r="G61" s="417">
        <f>G51+G54+G57</f>
        <v>4572.8</v>
      </c>
      <c r="H61" s="417">
        <f>H51+H52+H54+H57</f>
        <v>4471.3</v>
      </c>
      <c r="I61" s="417">
        <f>I51+I54+I57</f>
        <v>4572.8</v>
      </c>
      <c r="J61" s="418">
        <f t="shared" ref="J61:L61" si="14">J51</f>
        <v>0</v>
      </c>
      <c r="K61" s="417">
        <f>K51+K54+K57+K52</f>
        <v>12200.900000000001</v>
      </c>
      <c r="L61" s="417">
        <f t="shared" si="14"/>
        <v>0</v>
      </c>
      <c r="M61" s="425"/>
    </row>
    <row r="62" spans="1:13" s="1" customFormat="1" ht="72.75" customHeight="1">
      <c r="A62" s="420" t="s">
        <v>54</v>
      </c>
      <c r="B62" s="33"/>
      <c r="C62" s="414">
        <v>1319.2</v>
      </c>
      <c r="D62" s="414">
        <f t="shared" si="11"/>
        <v>1319.2</v>
      </c>
      <c r="E62" s="414">
        <v>312</v>
      </c>
      <c r="F62" s="414">
        <v>291.7</v>
      </c>
      <c r="G62" s="414">
        <v>338</v>
      </c>
      <c r="H62" s="414">
        <v>293.3</v>
      </c>
      <c r="I62" s="414">
        <v>364.6</v>
      </c>
      <c r="J62" s="415"/>
      <c r="K62" s="415">
        <v>304.60000000000002</v>
      </c>
      <c r="L62" s="414"/>
      <c r="M62" s="426"/>
    </row>
    <row r="63" spans="1:13" s="1" customFormat="1" ht="32.25" customHeight="1">
      <c r="A63" s="117" t="s">
        <v>16</v>
      </c>
      <c r="B63" s="131"/>
      <c r="C63" s="135">
        <f t="shared" ref="C63:L63" si="15">SUM(C62)</f>
        <v>1319.2</v>
      </c>
      <c r="D63" s="135">
        <f t="shared" si="15"/>
        <v>1319.2</v>
      </c>
      <c r="E63" s="135">
        <f t="shared" si="15"/>
        <v>312</v>
      </c>
      <c r="F63" s="135">
        <f t="shared" si="15"/>
        <v>291.7</v>
      </c>
      <c r="G63" s="135">
        <f t="shared" si="15"/>
        <v>338</v>
      </c>
      <c r="H63" s="135">
        <f t="shared" si="15"/>
        <v>293.3</v>
      </c>
      <c r="I63" s="135">
        <f t="shared" si="15"/>
        <v>364.6</v>
      </c>
      <c r="J63" s="135">
        <f t="shared" si="15"/>
        <v>0</v>
      </c>
      <c r="K63" s="135">
        <f t="shared" si="15"/>
        <v>304.60000000000002</v>
      </c>
      <c r="L63" s="135">
        <f t="shared" si="15"/>
        <v>0</v>
      </c>
      <c r="M63" s="421"/>
    </row>
    <row r="64" spans="1:13" s="1" customFormat="1" ht="24.75" customHeight="1">
      <c r="A64" s="422"/>
      <c r="B64" s="114" t="s">
        <v>152</v>
      </c>
      <c r="C64" s="135"/>
      <c r="D64" s="135"/>
      <c r="E64" s="135"/>
      <c r="F64" s="135"/>
      <c r="G64" s="135"/>
      <c r="H64" s="135"/>
      <c r="I64" s="135"/>
      <c r="J64" s="136"/>
      <c r="K64" s="136"/>
      <c r="L64" s="135"/>
      <c r="M64" s="421"/>
    </row>
    <row r="65" spans="1:13" s="1" customFormat="1" ht="27.75" customHeight="1">
      <c r="A65" s="422"/>
      <c r="B65" s="114" t="s">
        <v>153</v>
      </c>
      <c r="C65" s="135">
        <f t="shared" ref="C65:L65" si="16">SUM(C63)</f>
        <v>1319.2</v>
      </c>
      <c r="D65" s="135">
        <f t="shared" si="16"/>
        <v>1319.2</v>
      </c>
      <c r="E65" s="135">
        <f t="shared" si="16"/>
        <v>312</v>
      </c>
      <c r="F65" s="135">
        <f t="shared" si="16"/>
        <v>291.7</v>
      </c>
      <c r="G65" s="135">
        <f t="shared" si="16"/>
        <v>338</v>
      </c>
      <c r="H65" s="135">
        <f t="shared" si="16"/>
        <v>293.3</v>
      </c>
      <c r="I65" s="135">
        <f t="shared" si="16"/>
        <v>364.6</v>
      </c>
      <c r="J65" s="135">
        <f t="shared" si="16"/>
        <v>0</v>
      </c>
      <c r="K65" s="135">
        <f t="shared" si="16"/>
        <v>304.60000000000002</v>
      </c>
      <c r="L65" s="135">
        <f t="shared" si="16"/>
        <v>0</v>
      </c>
      <c r="M65" s="421"/>
    </row>
    <row r="66" spans="1:13" s="1" customFormat="1" ht="39" customHeight="1" thickBot="1">
      <c r="A66" s="422"/>
      <c r="B66" s="130" t="s">
        <v>154</v>
      </c>
      <c r="C66" s="423">
        <v>0</v>
      </c>
      <c r="D66" s="423">
        <v>0</v>
      </c>
      <c r="E66" s="423">
        <v>0</v>
      </c>
      <c r="F66" s="423">
        <v>0</v>
      </c>
      <c r="G66" s="423">
        <v>0</v>
      </c>
      <c r="H66" s="423"/>
      <c r="I66" s="423">
        <v>0</v>
      </c>
      <c r="J66" s="423">
        <v>0</v>
      </c>
      <c r="K66" s="423">
        <v>0</v>
      </c>
      <c r="L66" s="424">
        <f>L62</f>
        <v>0</v>
      </c>
      <c r="M66" s="421"/>
    </row>
    <row r="67" spans="1:13" s="1" customFormat="1" ht="29.25" customHeight="1" thickBot="1">
      <c r="A67" s="121" t="s">
        <v>2</v>
      </c>
      <c r="B67" s="139"/>
      <c r="C67" s="140">
        <f t="shared" ref="C67:L67" si="17">SUM(C63+C59+C45+C37)</f>
        <v>139259.29999999999</v>
      </c>
      <c r="D67" s="140">
        <f t="shared" si="17"/>
        <v>139259.29999999999</v>
      </c>
      <c r="E67" s="140">
        <f t="shared" si="17"/>
        <v>27186.6</v>
      </c>
      <c r="F67" s="140">
        <f t="shared" si="17"/>
        <v>23676.300000000003</v>
      </c>
      <c r="G67" s="140">
        <f t="shared" si="17"/>
        <v>33868.5</v>
      </c>
      <c r="H67" s="140">
        <f t="shared" si="17"/>
        <v>33575.599999999999</v>
      </c>
      <c r="I67" s="140">
        <f t="shared" si="17"/>
        <v>46036.9</v>
      </c>
      <c r="J67" s="140">
        <f t="shared" si="17"/>
        <v>0</v>
      </c>
      <c r="K67" s="140">
        <f t="shared" si="17"/>
        <v>32167.299999999996</v>
      </c>
      <c r="L67" s="140">
        <f t="shared" si="17"/>
        <v>0</v>
      </c>
      <c r="M67" s="123"/>
    </row>
    <row r="68" spans="1:13" s="1" customFormat="1" ht="29.25" customHeight="1" thickBot="1">
      <c r="A68" s="138"/>
      <c r="B68" s="141" t="s">
        <v>152</v>
      </c>
      <c r="C68" s="140"/>
      <c r="D68" s="140"/>
      <c r="E68" s="140"/>
      <c r="F68" s="140"/>
      <c r="G68" s="140"/>
      <c r="H68" s="140"/>
      <c r="I68" s="140"/>
      <c r="J68" s="140"/>
      <c r="K68" s="140"/>
      <c r="L68" s="140"/>
      <c r="M68" s="123"/>
    </row>
    <row r="69" spans="1:13" s="1" customFormat="1" ht="29.25" customHeight="1" thickBot="1">
      <c r="A69" s="138"/>
      <c r="B69" s="141" t="s">
        <v>153</v>
      </c>
      <c r="C69" s="140">
        <f t="shared" ref="C69:I69" si="18">SUM(C65+C60+C47+C39)</f>
        <v>108699.9</v>
      </c>
      <c r="D69" s="140">
        <f t="shared" si="18"/>
        <v>108699.9</v>
      </c>
      <c r="E69" s="140">
        <f t="shared" si="18"/>
        <v>21453.7</v>
      </c>
      <c r="F69" s="140">
        <f t="shared" si="18"/>
        <v>18421.300000000003</v>
      </c>
      <c r="G69" s="140">
        <f t="shared" si="18"/>
        <v>28135.7</v>
      </c>
      <c r="H69" s="140">
        <f t="shared" si="18"/>
        <v>27999.8</v>
      </c>
      <c r="I69" s="140">
        <f t="shared" si="18"/>
        <v>40304.1</v>
      </c>
      <c r="J69" s="140">
        <f>SUM(J65+J61+J47+J39)</f>
        <v>0</v>
      </c>
      <c r="K69" s="140">
        <f>SUM(K65+K60+K47+K39)</f>
        <v>18806.399999999998</v>
      </c>
      <c r="L69" s="140">
        <f>SUM(L65+L61+L47+L39)</f>
        <v>0</v>
      </c>
      <c r="M69" s="123"/>
    </row>
    <row r="70" spans="1:13" s="1" customFormat="1" ht="37.5" customHeight="1" thickBot="1">
      <c r="A70" s="138"/>
      <c r="B70" s="142" t="s">
        <v>154</v>
      </c>
      <c r="C70" s="140">
        <f t="shared" ref="C70:K70" si="19">SUM(C61+C48)</f>
        <v>30559.399999999998</v>
      </c>
      <c r="D70" s="140">
        <f t="shared" si="19"/>
        <v>30559.4</v>
      </c>
      <c r="E70" s="140">
        <f t="shared" si="19"/>
        <v>5732.9</v>
      </c>
      <c r="F70" s="140">
        <f t="shared" si="19"/>
        <v>5255</v>
      </c>
      <c r="G70" s="140">
        <f t="shared" si="19"/>
        <v>5732.8</v>
      </c>
      <c r="H70" s="140">
        <f t="shared" si="19"/>
        <v>5575.8</v>
      </c>
      <c r="I70" s="140">
        <f t="shared" si="19"/>
        <v>5732.8</v>
      </c>
      <c r="J70" s="140">
        <f t="shared" si="19"/>
        <v>0</v>
      </c>
      <c r="K70" s="140">
        <f t="shared" si="19"/>
        <v>13360.900000000001</v>
      </c>
      <c r="L70" s="140">
        <v>0</v>
      </c>
      <c r="M70" s="123"/>
    </row>
    <row r="71" spans="1:13" ht="18">
      <c r="A71" s="462" t="s">
        <v>23</v>
      </c>
      <c r="B71" s="462"/>
      <c r="C71" s="462"/>
      <c r="D71" s="462"/>
      <c r="E71" s="462"/>
      <c r="F71" s="462"/>
      <c r="G71" s="462"/>
      <c r="H71" s="462"/>
      <c r="I71" s="462"/>
      <c r="J71" s="462"/>
      <c r="K71" s="462"/>
      <c r="L71" s="462"/>
      <c r="M71" s="4"/>
    </row>
    <row r="72" spans="1:13" ht="93.75">
      <c r="A72" s="472" t="s">
        <v>24</v>
      </c>
      <c r="B72" s="402" t="s">
        <v>321</v>
      </c>
      <c r="C72" s="403">
        <v>701</v>
      </c>
      <c r="D72" s="404">
        <v>701</v>
      </c>
      <c r="E72" s="405">
        <v>175.25</v>
      </c>
      <c r="F72" s="405">
        <v>129</v>
      </c>
      <c r="G72" s="404">
        <v>175.25</v>
      </c>
      <c r="H72" s="404">
        <v>177.5</v>
      </c>
      <c r="I72" s="404">
        <v>175.25</v>
      </c>
      <c r="J72" s="404"/>
      <c r="K72" s="404">
        <v>175.25</v>
      </c>
      <c r="L72" s="406"/>
      <c r="M72" s="4"/>
    </row>
    <row r="73" spans="1:13" ht="131.25">
      <c r="A73" s="473"/>
      <c r="B73" s="402" t="s">
        <v>322</v>
      </c>
      <c r="C73" s="403">
        <v>500</v>
      </c>
      <c r="D73" s="404">
        <v>500</v>
      </c>
      <c r="E73" s="404">
        <v>125</v>
      </c>
      <c r="F73" s="404">
        <v>149.5</v>
      </c>
      <c r="G73" s="404">
        <v>125</v>
      </c>
      <c r="H73" s="404">
        <v>154</v>
      </c>
      <c r="I73" s="404">
        <v>125</v>
      </c>
      <c r="J73" s="404"/>
      <c r="K73" s="404">
        <v>125</v>
      </c>
      <c r="L73" s="406"/>
      <c r="M73" s="4"/>
    </row>
    <row r="74" spans="1:13" ht="75">
      <c r="A74" s="473"/>
      <c r="B74" s="402" t="s">
        <v>323</v>
      </c>
      <c r="C74" s="403">
        <v>40</v>
      </c>
      <c r="D74" s="404">
        <v>40</v>
      </c>
      <c r="E74" s="404">
        <v>10</v>
      </c>
      <c r="F74" s="404">
        <v>6.3</v>
      </c>
      <c r="G74" s="404">
        <v>10</v>
      </c>
      <c r="H74" s="404">
        <v>6.3</v>
      </c>
      <c r="I74" s="404">
        <v>10</v>
      </c>
      <c r="J74" s="404"/>
      <c r="K74" s="404">
        <v>10</v>
      </c>
      <c r="L74" s="406"/>
      <c r="M74" s="4"/>
    </row>
    <row r="75" spans="1:13" ht="93.75">
      <c r="A75" s="473"/>
      <c r="B75" s="402" t="s">
        <v>324</v>
      </c>
      <c r="C75" s="403">
        <v>135</v>
      </c>
      <c r="D75" s="404">
        <v>135</v>
      </c>
      <c r="E75" s="404">
        <v>135</v>
      </c>
      <c r="F75" s="404">
        <v>135</v>
      </c>
      <c r="G75" s="404"/>
      <c r="H75" s="404"/>
      <c r="I75" s="404"/>
      <c r="J75" s="404"/>
      <c r="K75" s="404"/>
      <c r="L75" s="406"/>
      <c r="M75" s="4"/>
    </row>
    <row r="76" spans="1:13" ht="168.75">
      <c r="A76" s="473"/>
      <c r="B76" s="407" t="s">
        <v>325</v>
      </c>
      <c r="C76" s="403">
        <v>50</v>
      </c>
      <c r="D76" s="404">
        <v>50</v>
      </c>
      <c r="E76" s="404">
        <v>12.5</v>
      </c>
      <c r="F76" s="404">
        <v>8.4</v>
      </c>
      <c r="G76" s="404">
        <v>12.5</v>
      </c>
      <c r="H76" s="404">
        <v>10.5</v>
      </c>
      <c r="I76" s="404">
        <v>12.5</v>
      </c>
      <c r="J76" s="404"/>
      <c r="K76" s="404">
        <v>12.5</v>
      </c>
      <c r="L76" s="406"/>
      <c r="M76" s="4"/>
    </row>
    <row r="77" spans="1:13" ht="75">
      <c r="A77" s="474"/>
      <c r="B77" s="402" t="s">
        <v>326</v>
      </c>
      <c r="C77" s="403">
        <v>1204</v>
      </c>
      <c r="D77" s="404">
        <v>1204</v>
      </c>
      <c r="E77" s="404">
        <v>602</v>
      </c>
      <c r="F77" s="404">
        <v>602.6</v>
      </c>
      <c r="G77" s="404"/>
      <c r="H77" s="404"/>
      <c r="I77" s="404">
        <v>602</v>
      </c>
      <c r="J77" s="404"/>
      <c r="K77" s="404"/>
      <c r="L77" s="406"/>
      <c r="M77" s="4"/>
    </row>
    <row r="78" spans="1:13" ht="93" customHeight="1">
      <c r="A78" s="473"/>
      <c r="B78" s="402" t="s">
        <v>327</v>
      </c>
      <c r="C78" s="403">
        <v>1667.4</v>
      </c>
      <c r="D78" s="404">
        <v>1667.4</v>
      </c>
      <c r="E78" s="404"/>
      <c r="F78" s="404"/>
      <c r="G78" s="404">
        <v>833.7</v>
      </c>
      <c r="H78" s="404">
        <v>825.9</v>
      </c>
      <c r="I78" s="404">
        <v>416.8</v>
      </c>
      <c r="J78" s="404"/>
      <c r="K78" s="404">
        <v>416.8</v>
      </c>
      <c r="L78" s="406"/>
      <c r="M78" s="4"/>
    </row>
    <row r="79" spans="1:13" ht="131.25">
      <c r="A79" s="473"/>
      <c r="B79" s="407" t="s">
        <v>328</v>
      </c>
      <c r="C79" s="403">
        <v>350</v>
      </c>
      <c r="D79" s="404">
        <v>350</v>
      </c>
      <c r="E79" s="404"/>
      <c r="F79" s="404"/>
      <c r="G79" s="404">
        <v>350</v>
      </c>
      <c r="H79" s="404">
        <v>350</v>
      </c>
      <c r="I79" s="404"/>
      <c r="J79" s="404"/>
      <c r="K79" s="404"/>
      <c r="L79" s="406"/>
      <c r="M79" s="4"/>
    </row>
    <row r="80" spans="1:13" ht="18.75">
      <c r="A80" s="410" t="s">
        <v>16</v>
      </c>
      <c r="B80" s="131"/>
      <c r="C80" s="209">
        <f t="shared" ref="C80:L80" si="20">SUM(C79+C78+C77+C76+C75+C74+C73+C72)</f>
        <v>4647.3999999999996</v>
      </c>
      <c r="D80" s="209">
        <f t="shared" si="20"/>
        <v>4647.3999999999996</v>
      </c>
      <c r="E80" s="209">
        <f t="shared" si="20"/>
        <v>1059.75</v>
      </c>
      <c r="F80" s="209">
        <f t="shared" si="20"/>
        <v>1030.8</v>
      </c>
      <c r="G80" s="209">
        <f t="shared" si="20"/>
        <v>1506.45</v>
      </c>
      <c r="H80" s="209">
        <f t="shared" si="20"/>
        <v>1524.2</v>
      </c>
      <c r="I80" s="209">
        <f t="shared" si="20"/>
        <v>1341.55</v>
      </c>
      <c r="J80" s="209">
        <f t="shared" si="20"/>
        <v>0</v>
      </c>
      <c r="K80" s="209">
        <f t="shared" si="20"/>
        <v>739.55</v>
      </c>
      <c r="L80" s="209">
        <f t="shared" si="20"/>
        <v>0</v>
      </c>
      <c r="M80" s="51"/>
    </row>
    <row r="81" spans="1:13" ht="15.75">
      <c r="A81" s="174"/>
      <c r="B81" s="114" t="s">
        <v>152</v>
      </c>
      <c r="C81" s="209"/>
      <c r="D81" s="209"/>
      <c r="E81" s="411"/>
      <c r="F81" s="210"/>
      <c r="G81" s="209"/>
      <c r="H81" s="209"/>
      <c r="I81" s="411"/>
      <c r="J81" s="206"/>
      <c r="K81" s="210"/>
      <c r="L81" s="206"/>
      <c r="M81" s="51"/>
    </row>
    <row r="82" spans="1:13" ht="15.75">
      <c r="A82" s="174"/>
      <c r="B82" s="114" t="s">
        <v>153</v>
      </c>
      <c r="C82" s="209">
        <f t="shared" ref="C82:L82" si="21">SUM(C79+C78+C77+C76+C75+C74+C73+C72)</f>
        <v>4647.3999999999996</v>
      </c>
      <c r="D82" s="209">
        <f t="shared" si="21"/>
        <v>4647.3999999999996</v>
      </c>
      <c r="E82" s="209">
        <f t="shared" si="21"/>
        <v>1059.75</v>
      </c>
      <c r="F82" s="209">
        <f t="shared" si="21"/>
        <v>1030.8</v>
      </c>
      <c r="G82" s="209">
        <f t="shared" si="21"/>
        <v>1506.45</v>
      </c>
      <c r="H82" s="209">
        <f t="shared" si="21"/>
        <v>1524.2</v>
      </c>
      <c r="I82" s="209">
        <f t="shared" si="21"/>
        <v>1341.55</v>
      </c>
      <c r="J82" s="209">
        <f t="shared" si="21"/>
        <v>0</v>
      </c>
      <c r="K82" s="209">
        <f t="shared" si="21"/>
        <v>739.55</v>
      </c>
      <c r="L82" s="209">
        <f t="shared" si="21"/>
        <v>0</v>
      </c>
      <c r="M82" s="51"/>
    </row>
    <row r="83" spans="1:13" s="1" customFormat="1" ht="32.25" customHeight="1" thickBot="1">
      <c r="A83" s="410"/>
      <c r="B83" s="130" t="s">
        <v>154</v>
      </c>
      <c r="C83" s="412"/>
      <c r="D83" s="412"/>
      <c r="E83" s="412"/>
      <c r="F83" s="412"/>
      <c r="G83" s="412"/>
      <c r="H83" s="412"/>
      <c r="I83" s="412"/>
      <c r="J83" s="412"/>
      <c r="K83" s="412"/>
      <c r="L83" s="412"/>
      <c r="M83" s="28"/>
    </row>
    <row r="84" spans="1:13" ht="47.25">
      <c r="A84" s="475" t="s">
        <v>25</v>
      </c>
      <c r="B84" s="408" t="s">
        <v>58</v>
      </c>
      <c r="C84" s="477">
        <v>230</v>
      </c>
      <c r="D84" s="477">
        <v>230</v>
      </c>
      <c r="E84" s="478"/>
      <c r="F84" s="478"/>
      <c r="G84" s="478">
        <v>230</v>
      </c>
      <c r="H84" s="478"/>
      <c r="I84" s="478"/>
      <c r="J84" s="478"/>
      <c r="K84" s="478"/>
      <c r="L84" s="478"/>
      <c r="M84" s="495"/>
    </row>
    <row r="85" spans="1:13" ht="15.75">
      <c r="A85" s="476"/>
      <c r="B85" s="408"/>
      <c r="C85" s="478"/>
      <c r="D85" s="478"/>
      <c r="E85" s="478"/>
      <c r="F85" s="478"/>
      <c r="G85" s="478"/>
      <c r="H85" s="478"/>
      <c r="I85" s="478"/>
      <c r="J85" s="478"/>
      <c r="K85" s="478"/>
      <c r="L85" s="478"/>
      <c r="M85" s="495"/>
    </row>
    <row r="86" spans="1:13" ht="94.5">
      <c r="A86" s="476"/>
      <c r="B86" s="408" t="s">
        <v>59</v>
      </c>
      <c r="C86" s="478"/>
      <c r="D86" s="478"/>
      <c r="E86" s="478"/>
      <c r="F86" s="478"/>
      <c r="G86" s="478"/>
      <c r="H86" s="478"/>
      <c r="I86" s="478"/>
      <c r="J86" s="478"/>
      <c r="K86" s="478"/>
      <c r="L86" s="478"/>
      <c r="M86" s="495"/>
    </row>
    <row r="87" spans="1:13" ht="15.75">
      <c r="A87" s="476"/>
      <c r="B87" s="408"/>
      <c r="C87" s="478"/>
      <c r="D87" s="478"/>
      <c r="E87" s="478"/>
      <c r="F87" s="478"/>
      <c r="G87" s="478"/>
      <c r="H87" s="478"/>
      <c r="I87" s="478"/>
      <c r="J87" s="478"/>
      <c r="K87" s="478"/>
      <c r="L87" s="478"/>
      <c r="M87" s="495"/>
    </row>
    <row r="88" spans="1:13" ht="31.5">
      <c r="A88" s="476"/>
      <c r="B88" s="408" t="s">
        <v>60</v>
      </c>
      <c r="C88" s="478"/>
      <c r="D88" s="478"/>
      <c r="E88" s="478"/>
      <c r="F88" s="478"/>
      <c r="G88" s="478"/>
      <c r="H88" s="478"/>
      <c r="I88" s="478"/>
      <c r="J88" s="478"/>
      <c r="K88" s="478"/>
      <c r="L88" s="478"/>
      <c r="M88" s="495"/>
    </row>
    <row r="89" spans="1:13" ht="15.75">
      <c r="A89" s="476"/>
      <c r="B89" s="408"/>
      <c r="C89" s="479"/>
      <c r="D89" s="479"/>
      <c r="E89" s="478"/>
      <c r="F89" s="478"/>
      <c r="G89" s="478"/>
      <c r="H89" s="478"/>
      <c r="I89" s="478"/>
      <c r="J89" s="478"/>
      <c r="K89" s="478"/>
      <c r="L89" s="478"/>
      <c r="M89" s="495"/>
    </row>
    <row r="90" spans="1:13" ht="18.75">
      <c r="A90" s="410" t="s">
        <v>16</v>
      </c>
      <c r="B90" s="131"/>
      <c r="C90" s="208">
        <f t="shared" ref="C90:L90" si="22">SUM(C84)</f>
        <v>230</v>
      </c>
      <c r="D90" s="208">
        <f t="shared" si="22"/>
        <v>230</v>
      </c>
      <c r="E90" s="208">
        <f t="shared" si="22"/>
        <v>0</v>
      </c>
      <c r="F90" s="208">
        <f t="shared" si="22"/>
        <v>0</v>
      </c>
      <c r="G90" s="208">
        <f t="shared" si="22"/>
        <v>230</v>
      </c>
      <c r="H90" s="208">
        <f t="shared" si="22"/>
        <v>0</v>
      </c>
      <c r="I90" s="208">
        <f t="shared" si="22"/>
        <v>0</v>
      </c>
      <c r="J90" s="208">
        <f t="shared" si="22"/>
        <v>0</v>
      </c>
      <c r="K90" s="208">
        <f t="shared" si="22"/>
        <v>0</v>
      </c>
      <c r="L90" s="208">
        <f t="shared" si="22"/>
        <v>0</v>
      </c>
      <c r="M90" s="214"/>
    </row>
    <row r="91" spans="1:13" ht="15.75">
      <c r="A91" s="496"/>
      <c r="B91" s="114" t="s">
        <v>152</v>
      </c>
      <c r="C91" s="208"/>
      <c r="D91" s="208"/>
      <c r="E91" s="208"/>
      <c r="F91" s="208"/>
      <c r="G91" s="208"/>
      <c r="H91" s="208"/>
      <c r="I91" s="208"/>
      <c r="J91" s="208"/>
      <c r="K91" s="208"/>
      <c r="L91" s="208"/>
      <c r="M91" s="214"/>
    </row>
    <row r="92" spans="1:13" ht="15.75">
      <c r="A92" s="497"/>
      <c r="B92" s="114" t="s">
        <v>153</v>
      </c>
      <c r="C92" s="208">
        <f t="shared" ref="C92:L92" si="23">SUM(C84)</f>
        <v>230</v>
      </c>
      <c r="D92" s="208">
        <f t="shared" si="23"/>
        <v>230</v>
      </c>
      <c r="E92" s="208">
        <f t="shared" si="23"/>
        <v>0</v>
      </c>
      <c r="F92" s="208">
        <f t="shared" si="23"/>
        <v>0</v>
      </c>
      <c r="G92" s="208">
        <f t="shared" si="23"/>
        <v>230</v>
      </c>
      <c r="H92" s="208">
        <f t="shared" si="23"/>
        <v>0</v>
      </c>
      <c r="I92" s="208">
        <f t="shared" si="23"/>
        <v>0</v>
      </c>
      <c r="J92" s="208">
        <f t="shared" si="23"/>
        <v>0</v>
      </c>
      <c r="K92" s="208">
        <f t="shared" si="23"/>
        <v>0</v>
      </c>
      <c r="L92" s="208">
        <f t="shared" si="23"/>
        <v>0</v>
      </c>
      <c r="M92" s="214"/>
    </row>
    <row r="93" spans="1:13" s="1" customFormat="1" ht="32.25" customHeight="1">
      <c r="A93" s="497"/>
      <c r="B93" s="212" t="s">
        <v>154</v>
      </c>
      <c r="C93" s="97"/>
      <c r="D93" s="97"/>
      <c r="E93" s="97"/>
      <c r="F93" s="97"/>
      <c r="G93" s="97"/>
      <c r="H93" s="97"/>
      <c r="I93" s="97"/>
      <c r="J93" s="97"/>
      <c r="K93" s="97"/>
      <c r="L93" s="97"/>
      <c r="M93" s="30"/>
    </row>
    <row r="94" spans="1:13" s="1" customFormat="1" ht="32.25" customHeight="1">
      <c r="A94" s="121" t="s">
        <v>2</v>
      </c>
      <c r="B94" s="139"/>
      <c r="C94" s="128">
        <f t="shared" ref="C94:L94" si="24">SUM(C90+C80)</f>
        <v>4877.3999999999996</v>
      </c>
      <c r="D94" s="128">
        <f t="shared" si="24"/>
        <v>4877.3999999999996</v>
      </c>
      <c r="E94" s="128">
        <f t="shared" si="24"/>
        <v>1059.75</v>
      </c>
      <c r="F94" s="128">
        <f t="shared" si="24"/>
        <v>1030.8</v>
      </c>
      <c r="G94" s="128">
        <f t="shared" si="24"/>
        <v>1736.45</v>
      </c>
      <c r="H94" s="128">
        <f t="shared" si="24"/>
        <v>1524.2</v>
      </c>
      <c r="I94" s="128">
        <f t="shared" si="24"/>
        <v>1341.55</v>
      </c>
      <c r="J94" s="128">
        <f t="shared" si="24"/>
        <v>0</v>
      </c>
      <c r="K94" s="128">
        <f t="shared" si="24"/>
        <v>739.55</v>
      </c>
      <c r="L94" s="128">
        <f t="shared" si="24"/>
        <v>0</v>
      </c>
      <c r="M94" s="128"/>
    </row>
    <row r="95" spans="1:13" s="1" customFormat="1" ht="32.25" customHeight="1">
      <c r="A95" s="213"/>
      <c r="B95" s="141" t="s">
        <v>152</v>
      </c>
      <c r="C95" s="128"/>
      <c r="D95" s="128"/>
      <c r="E95" s="128"/>
      <c r="F95" s="128"/>
      <c r="G95" s="128"/>
      <c r="H95" s="128"/>
      <c r="I95" s="128"/>
      <c r="J95" s="128"/>
      <c r="K95" s="128"/>
      <c r="L95" s="128"/>
      <c r="M95" s="128"/>
    </row>
    <row r="96" spans="1:13" s="1" customFormat="1" ht="32.25" customHeight="1">
      <c r="A96" s="213"/>
      <c r="B96" s="141" t="s">
        <v>153</v>
      </c>
      <c r="C96" s="128">
        <f t="shared" ref="C96:L97" si="25">SUM(C92+C82)</f>
        <v>4877.3999999999996</v>
      </c>
      <c r="D96" s="128">
        <f t="shared" si="25"/>
        <v>4877.3999999999996</v>
      </c>
      <c r="E96" s="128">
        <f t="shared" si="25"/>
        <v>1059.75</v>
      </c>
      <c r="F96" s="128">
        <f t="shared" si="25"/>
        <v>1030.8</v>
      </c>
      <c r="G96" s="128">
        <f t="shared" si="25"/>
        <v>1736.45</v>
      </c>
      <c r="H96" s="128">
        <f t="shared" si="25"/>
        <v>1524.2</v>
      </c>
      <c r="I96" s="128">
        <f t="shared" si="25"/>
        <v>1341.55</v>
      </c>
      <c r="J96" s="128">
        <f t="shared" si="25"/>
        <v>0</v>
      </c>
      <c r="K96" s="128">
        <f t="shared" si="25"/>
        <v>739.55</v>
      </c>
      <c r="L96" s="128">
        <f t="shared" si="25"/>
        <v>0</v>
      </c>
      <c r="M96" s="128"/>
    </row>
    <row r="97" spans="1:13" s="1" customFormat="1" ht="37.5" customHeight="1" thickBot="1">
      <c r="A97" s="121"/>
      <c r="B97" s="142" t="s">
        <v>154</v>
      </c>
      <c r="C97" s="122">
        <f t="shared" si="25"/>
        <v>0</v>
      </c>
      <c r="D97" s="122">
        <f t="shared" si="25"/>
        <v>0</v>
      </c>
      <c r="E97" s="122">
        <f t="shared" si="25"/>
        <v>0</v>
      </c>
      <c r="F97" s="122">
        <f t="shared" si="25"/>
        <v>0</v>
      </c>
      <c r="G97" s="122">
        <f t="shared" si="25"/>
        <v>0</v>
      </c>
      <c r="H97" s="122">
        <f t="shared" si="25"/>
        <v>0</v>
      </c>
      <c r="I97" s="122">
        <f t="shared" si="25"/>
        <v>0</v>
      </c>
      <c r="J97" s="122">
        <f t="shared" si="25"/>
        <v>0</v>
      </c>
      <c r="K97" s="122">
        <f t="shared" si="25"/>
        <v>0</v>
      </c>
      <c r="L97" s="122">
        <f t="shared" si="25"/>
        <v>0</v>
      </c>
      <c r="M97" s="123"/>
    </row>
    <row r="98" spans="1:13" ht="18">
      <c r="A98" s="498" t="s">
        <v>26</v>
      </c>
      <c r="B98" s="498"/>
      <c r="C98" s="498"/>
      <c r="D98" s="498"/>
      <c r="E98" s="498"/>
      <c r="F98" s="498"/>
      <c r="G98" s="498"/>
      <c r="H98" s="498"/>
      <c r="I98" s="498"/>
      <c r="J98" s="498"/>
      <c r="K98" s="498"/>
      <c r="L98" s="498"/>
      <c r="M98" s="4"/>
    </row>
    <row r="99" spans="1:13" ht="86.25" customHeight="1">
      <c r="A99" s="475" t="s">
        <v>27</v>
      </c>
      <c r="B99" s="167" t="s">
        <v>187</v>
      </c>
      <c r="C99" s="98">
        <v>3422.6</v>
      </c>
      <c r="D99" s="98">
        <v>3422.6</v>
      </c>
      <c r="E99" s="69"/>
      <c r="F99" s="69"/>
      <c r="G99" s="69"/>
      <c r="H99" s="69"/>
      <c r="I99" s="98">
        <v>3422.6</v>
      </c>
      <c r="J99" s="69"/>
      <c r="K99" s="69"/>
      <c r="L99" s="169"/>
      <c r="M99" s="4"/>
    </row>
    <row r="100" spans="1:13" ht="279.75" customHeight="1">
      <c r="A100" s="476"/>
      <c r="B100" s="168" t="s">
        <v>234</v>
      </c>
      <c r="C100" s="83">
        <v>732.5</v>
      </c>
      <c r="D100" s="83">
        <v>732.5</v>
      </c>
      <c r="E100" s="83"/>
      <c r="F100" s="83"/>
      <c r="G100" s="83"/>
      <c r="H100" s="83"/>
      <c r="I100" s="83"/>
      <c r="J100" s="83"/>
      <c r="K100" s="71">
        <v>732.5</v>
      </c>
      <c r="L100" s="71"/>
      <c r="M100" s="4"/>
    </row>
    <row r="101" spans="1:13" ht="24" customHeight="1">
      <c r="A101" s="476"/>
      <c r="B101" s="104" t="s">
        <v>143</v>
      </c>
      <c r="C101" s="83">
        <v>447.3</v>
      </c>
      <c r="D101" s="83">
        <v>447.3</v>
      </c>
      <c r="E101" s="83"/>
      <c r="F101" s="83"/>
      <c r="G101" s="83"/>
      <c r="H101" s="83"/>
      <c r="I101" s="83"/>
      <c r="J101" s="83"/>
      <c r="K101" s="71">
        <v>447.3</v>
      </c>
      <c r="L101" s="71"/>
      <c r="M101" s="4"/>
    </row>
    <row r="102" spans="1:13" ht="21.75" customHeight="1">
      <c r="A102" s="499"/>
      <c r="B102" s="103" t="s">
        <v>144</v>
      </c>
      <c r="C102" s="100">
        <v>160.9</v>
      </c>
      <c r="D102" s="100">
        <v>160.9</v>
      </c>
      <c r="E102" s="4"/>
      <c r="F102" s="4"/>
      <c r="G102" s="4"/>
      <c r="H102" s="4"/>
      <c r="I102" s="4"/>
      <c r="J102" s="4"/>
      <c r="K102" s="276">
        <v>160.9</v>
      </c>
      <c r="L102" s="71"/>
      <c r="M102" s="4"/>
    </row>
    <row r="103" spans="1:13" s="1" customFormat="1" ht="32.25" customHeight="1">
      <c r="A103" s="27" t="s">
        <v>16</v>
      </c>
      <c r="B103" s="131"/>
      <c r="C103" s="101">
        <f>SUM(C99+C100+C101+C102)</f>
        <v>4763.3</v>
      </c>
      <c r="D103" s="101">
        <f>SUM(D99+D100+D101+D102)</f>
        <v>4763.3</v>
      </c>
      <c r="E103" s="101">
        <f t="shared" ref="E103:J103" si="26">SUM(E99+E100)</f>
        <v>0</v>
      </c>
      <c r="F103" s="101">
        <f t="shared" si="26"/>
        <v>0</v>
      </c>
      <c r="G103" s="101">
        <f t="shared" si="26"/>
        <v>0</v>
      </c>
      <c r="H103" s="101">
        <f t="shared" si="26"/>
        <v>0</v>
      </c>
      <c r="I103" s="101">
        <f>SUM(I99+I100+I101+I102)</f>
        <v>3422.6</v>
      </c>
      <c r="J103" s="101">
        <f t="shared" si="26"/>
        <v>0</v>
      </c>
      <c r="K103" s="101">
        <f>SUM(K99+K100+K101+K102)</f>
        <v>1340.7</v>
      </c>
      <c r="L103" s="101">
        <f>SUM(L104+L105+L106)</f>
        <v>0</v>
      </c>
      <c r="M103" s="28"/>
    </row>
    <row r="104" spans="1:13" s="1" customFormat="1" ht="32.25" customHeight="1">
      <c r="A104" s="279"/>
      <c r="B104" s="114" t="s">
        <v>152</v>
      </c>
      <c r="C104" s="101"/>
      <c r="D104" s="101"/>
      <c r="E104" s="28"/>
      <c r="F104" s="28"/>
      <c r="G104" s="28"/>
      <c r="H104" s="28"/>
      <c r="I104" s="28"/>
      <c r="J104" s="28"/>
      <c r="K104" s="101"/>
      <c r="L104" s="101"/>
      <c r="M104" s="28"/>
    </row>
    <row r="105" spans="1:13" s="1" customFormat="1" ht="32.25" customHeight="1">
      <c r="A105" s="279"/>
      <c r="B105" s="114" t="s">
        <v>153</v>
      </c>
      <c r="C105" s="101">
        <f t="shared" ref="C105:K105" si="27">SUM(C100+C99)</f>
        <v>4155.1000000000004</v>
      </c>
      <c r="D105" s="101">
        <f t="shared" si="27"/>
        <v>4155.1000000000004</v>
      </c>
      <c r="E105" s="101">
        <f t="shared" si="27"/>
        <v>0</v>
      </c>
      <c r="F105" s="101">
        <f t="shared" si="27"/>
        <v>0</v>
      </c>
      <c r="G105" s="101">
        <f t="shared" si="27"/>
        <v>0</v>
      </c>
      <c r="H105" s="101">
        <f t="shared" si="27"/>
        <v>0</v>
      </c>
      <c r="I105" s="101">
        <f t="shared" si="27"/>
        <v>3422.6</v>
      </c>
      <c r="J105" s="101">
        <f t="shared" si="27"/>
        <v>0</v>
      </c>
      <c r="K105" s="101">
        <f t="shared" si="27"/>
        <v>732.5</v>
      </c>
      <c r="L105" s="101">
        <f>SUM(L100)</f>
        <v>0</v>
      </c>
      <c r="M105" s="28"/>
    </row>
    <row r="106" spans="1:13" s="1" customFormat="1" ht="32.25" customHeight="1" thickBot="1">
      <c r="A106" s="279"/>
      <c r="B106" s="130" t="s">
        <v>154</v>
      </c>
      <c r="C106" s="102">
        <f>SUM(C101+C102)</f>
        <v>608.20000000000005</v>
      </c>
      <c r="D106" s="102">
        <f>SUM(D101+D102)</f>
        <v>608.20000000000005</v>
      </c>
      <c r="E106" s="28">
        <v>0</v>
      </c>
      <c r="F106" s="28">
        <v>0</v>
      </c>
      <c r="G106" s="28">
        <v>0</v>
      </c>
      <c r="H106" s="28">
        <v>0</v>
      </c>
      <c r="I106" s="102">
        <f>SUM(I101+I102)</f>
        <v>0</v>
      </c>
      <c r="J106" s="28">
        <v>0</v>
      </c>
      <c r="K106" s="102">
        <f>SUM(K101+K102)</f>
        <v>608.20000000000005</v>
      </c>
      <c r="L106" s="102">
        <f>SUM(L101+L102)</f>
        <v>0</v>
      </c>
      <c r="M106" s="28"/>
    </row>
    <row r="107" spans="1:13" ht="107.25" customHeight="1">
      <c r="A107" s="278" t="s">
        <v>28</v>
      </c>
      <c r="B107" s="143" t="s">
        <v>178</v>
      </c>
      <c r="C107" s="4">
        <v>2807.1</v>
      </c>
      <c r="D107" s="4">
        <v>2807.1</v>
      </c>
      <c r="E107" s="4">
        <v>0</v>
      </c>
      <c r="F107" s="4">
        <v>0</v>
      </c>
      <c r="G107" s="4">
        <v>0</v>
      </c>
      <c r="H107" s="76">
        <v>0</v>
      </c>
      <c r="I107" s="4">
        <v>2807.1</v>
      </c>
      <c r="J107" s="4"/>
      <c r="K107" s="4"/>
      <c r="L107" s="4"/>
      <c r="M107" s="4"/>
    </row>
    <row r="108" spans="1:13" ht="32.25" customHeight="1">
      <c r="A108" s="27" t="s">
        <v>16</v>
      </c>
      <c r="B108" s="131"/>
      <c r="C108" s="51">
        <f t="shared" ref="C108:L108" si="28">SUM(C107)</f>
        <v>2807.1</v>
      </c>
      <c r="D108" s="51">
        <f t="shared" si="28"/>
        <v>2807.1</v>
      </c>
      <c r="E108" s="51">
        <f t="shared" si="28"/>
        <v>0</v>
      </c>
      <c r="F108" s="51">
        <f t="shared" si="28"/>
        <v>0</v>
      </c>
      <c r="G108" s="51">
        <f t="shared" si="28"/>
        <v>0</v>
      </c>
      <c r="H108" s="51">
        <f t="shared" si="28"/>
        <v>0</v>
      </c>
      <c r="I108" s="51">
        <f t="shared" si="28"/>
        <v>2807.1</v>
      </c>
      <c r="J108" s="51">
        <f t="shared" si="28"/>
        <v>0</v>
      </c>
      <c r="K108" s="51">
        <f t="shared" si="28"/>
        <v>0</v>
      </c>
      <c r="L108" s="51">
        <f t="shared" si="28"/>
        <v>0</v>
      </c>
      <c r="M108" s="51"/>
    </row>
    <row r="109" spans="1:13" ht="24.75" customHeight="1">
      <c r="A109" s="500"/>
      <c r="B109" s="114" t="s">
        <v>152</v>
      </c>
      <c r="C109" s="51"/>
      <c r="D109" s="51"/>
      <c r="E109" s="51"/>
      <c r="F109" s="51"/>
      <c r="G109" s="51"/>
      <c r="H109" s="51"/>
      <c r="I109" s="51"/>
      <c r="J109" s="51"/>
      <c r="K109" s="51"/>
      <c r="L109" s="51"/>
      <c r="M109" s="51"/>
    </row>
    <row r="110" spans="1:13" ht="28.5" customHeight="1">
      <c r="A110" s="501"/>
      <c r="B110" s="114" t="s">
        <v>153</v>
      </c>
      <c r="C110" s="51">
        <f t="shared" ref="C110:L110" si="29">SUM(C107)</f>
        <v>2807.1</v>
      </c>
      <c r="D110" s="51">
        <f t="shared" si="29"/>
        <v>2807.1</v>
      </c>
      <c r="E110" s="51">
        <f t="shared" si="29"/>
        <v>0</v>
      </c>
      <c r="F110" s="51">
        <f t="shared" si="29"/>
        <v>0</v>
      </c>
      <c r="G110" s="51">
        <f t="shared" si="29"/>
        <v>0</v>
      </c>
      <c r="H110" s="51">
        <f t="shared" si="29"/>
        <v>0</v>
      </c>
      <c r="I110" s="51">
        <f t="shared" si="29"/>
        <v>2807.1</v>
      </c>
      <c r="J110" s="51">
        <f t="shared" si="29"/>
        <v>0</v>
      </c>
      <c r="K110" s="51">
        <f t="shared" si="29"/>
        <v>0</v>
      </c>
      <c r="L110" s="51">
        <f t="shared" si="29"/>
        <v>0</v>
      </c>
      <c r="M110" s="51"/>
    </row>
    <row r="111" spans="1:13" s="1" customFormat="1" ht="32.25" customHeight="1" thickBot="1">
      <c r="A111" s="502"/>
      <c r="B111" s="130" t="s">
        <v>154</v>
      </c>
      <c r="C111" s="28">
        <v>0</v>
      </c>
      <c r="D111" s="28">
        <v>0</v>
      </c>
      <c r="E111" s="28">
        <f>SUM(E107)</f>
        <v>0</v>
      </c>
      <c r="F111" s="28">
        <f>SUM(F107)</f>
        <v>0</v>
      </c>
      <c r="G111" s="28">
        <f>SUM(G107)</f>
        <v>0</v>
      </c>
      <c r="H111" s="28">
        <f>SUM(H107)</f>
        <v>0</v>
      </c>
      <c r="I111" s="28">
        <v>0</v>
      </c>
      <c r="J111" s="28">
        <v>0</v>
      </c>
      <c r="K111" s="28">
        <v>0</v>
      </c>
      <c r="L111" s="28"/>
      <c r="M111" s="28"/>
    </row>
    <row r="112" spans="1:13" s="1" customFormat="1" ht="220.5" customHeight="1">
      <c r="A112" s="503" t="s">
        <v>212</v>
      </c>
      <c r="B112" s="55" t="s">
        <v>242</v>
      </c>
      <c r="C112" s="53">
        <v>3826.9</v>
      </c>
      <c r="D112" s="53">
        <v>3826.9</v>
      </c>
      <c r="E112" s="233"/>
      <c r="F112" s="233"/>
      <c r="G112" s="53">
        <v>3826.9</v>
      </c>
      <c r="H112" s="53"/>
      <c r="I112" s="53"/>
      <c r="J112" s="239"/>
      <c r="K112" s="239"/>
      <c r="L112" s="240"/>
      <c r="M112" s="43"/>
    </row>
    <row r="113" spans="1:13" s="1" customFormat="1" ht="34.5" customHeight="1">
      <c r="A113" s="504"/>
      <c r="B113" s="104" t="s">
        <v>143</v>
      </c>
      <c r="C113" s="53">
        <v>15307.6</v>
      </c>
      <c r="D113" s="53">
        <v>15307.6</v>
      </c>
      <c r="E113" s="233"/>
      <c r="F113" s="233"/>
      <c r="G113" s="53"/>
      <c r="H113" s="53"/>
      <c r="I113" s="53">
        <v>15307.6</v>
      </c>
      <c r="J113" s="239"/>
      <c r="K113" s="239"/>
      <c r="L113" s="240"/>
      <c r="M113" s="43"/>
    </row>
    <row r="114" spans="1:13" s="1" customFormat="1" ht="72" customHeight="1">
      <c r="A114" s="476"/>
      <c r="B114" s="55" t="s">
        <v>91</v>
      </c>
      <c r="C114" s="53">
        <v>4173.1000000000004</v>
      </c>
      <c r="D114" s="53">
        <v>4173.1000000000004</v>
      </c>
      <c r="E114" s="53"/>
      <c r="F114" s="53"/>
      <c r="G114" s="53">
        <v>4173.1000000000004</v>
      </c>
      <c r="H114" s="53"/>
      <c r="I114" s="53"/>
      <c r="J114" s="53"/>
      <c r="K114" s="53"/>
      <c r="L114" s="54"/>
      <c r="M114" s="43"/>
    </row>
    <row r="115" spans="1:13" s="1" customFormat="1" ht="31.5" customHeight="1">
      <c r="A115" s="476"/>
      <c r="B115" s="55" t="s">
        <v>92</v>
      </c>
      <c r="C115" s="53">
        <v>13600</v>
      </c>
      <c r="D115" s="53">
        <v>13600</v>
      </c>
      <c r="E115" s="53">
        <v>3000</v>
      </c>
      <c r="F115" s="53">
        <v>2608</v>
      </c>
      <c r="G115" s="53">
        <v>4500</v>
      </c>
      <c r="H115" s="53">
        <v>3843.4</v>
      </c>
      <c r="I115" s="53">
        <v>6100</v>
      </c>
      <c r="J115" s="53"/>
      <c r="K115" s="53"/>
      <c r="L115" s="54"/>
      <c r="M115" s="43"/>
    </row>
    <row r="116" spans="1:13" s="1" customFormat="1" ht="46.5" customHeight="1">
      <c r="A116" s="476"/>
      <c r="B116" s="55" t="s">
        <v>93</v>
      </c>
      <c r="C116" s="53">
        <v>1000</v>
      </c>
      <c r="D116" s="53">
        <v>1000</v>
      </c>
      <c r="E116" s="53">
        <v>1000</v>
      </c>
      <c r="F116" s="53">
        <v>931.8</v>
      </c>
      <c r="G116" s="53"/>
      <c r="H116" s="53"/>
      <c r="I116" s="53"/>
      <c r="J116" s="53"/>
      <c r="K116" s="53"/>
      <c r="L116" s="54"/>
      <c r="M116" s="43"/>
    </row>
    <row r="117" spans="1:13" s="1" customFormat="1" ht="32.25" customHeight="1">
      <c r="A117" s="476"/>
      <c r="B117" s="55" t="s">
        <v>94</v>
      </c>
      <c r="C117" s="53">
        <v>2582.1</v>
      </c>
      <c r="D117" s="53">
        <v>2582.1</v>
      </c>
      <c r="E117" s="53">
        <v>1582.1</v>
      </c>
      <c r="F117" s="53">
        <v>1582.1</v>
      </c>
      <c r="G117" s="53">
        <v>1000</v>
      </c>
      <c r="H117" s="53"/>
      <c r="I117" s="53"/>
      <c r="J117" s="53"/>
      <c r="K117" s="53"/>
      <c r="L117" s="54"/>
      <c r="M117" s="43"/>
    </row>
    <row r="118" spans="1:13" s="1" customFormat="1" ht="32.25" customHeight="1">
      <c r="A118" s="476"/>
      <c r="B118" s="55" t="s">
        <v>179</v>
      </c>
      <c r="C118" s="53">
        <v>400</v>
      </c>
      <c r="D118" s="53">
        <v>400</v>
      </c>
      <c r="E118" s="53">
        <v>400</v>
      </c>
      <c r="F118" s="53">
        <v>258.5</v>
      </c>
      <c r="G118" s="53"/>
      <c r="H118" s="53">
        <v>113</v>
      </c>
      <c r="I118" s="53"/>
      <c r="J118" s="53"/>
      <c r="K118" s="53"/>
      <c r="L118" s="54"/>
      <c r="M118" s="43"/>
    </row>
    <row r="119" spans="1:13" s="1" customFormat="1" ht="40.5" customHeight="1">
      <c r="A119" s="476"/>
      <c r="B119" s="55" t="s">
        <v>235</v>
      </c>
      <c r="C119" s="53">
        <v>200</v>
      </c>
      <c r="D119" s="53">
        <v>200</v>
      </c>
      <c r="E119" s="53">
        <v>50</v>
      </c>
      <c r="F119" s="53">
        <v>13</v>
      </c>
      <c r="G119" s="53">
        <v>50</v>
      </c>
      <c r="H119" s="53">
        <v>39</v>
      </c>
      <c r="I119" s="53">
        <v>50</v>
      </c>
      <c r="J119" s="53"/>
      <c r="K119" s="53">
        <v>50</v>
      </c>
      <c r="L119" s="54"/>
      <c r="M119" s="43"/>
    </row>
    <row r="120" spans="1:13" s="1" customFormat="1" ht="48" customHeight="1">
      <c r="A120" s="476"/>
      <c r="B120" s="55" t="s">
        <v>236</v>
      </c>
      <c r="C120" s="53">
        <v>500</v>
      </c>
      <c r="D120" s="53">
        <v>500</v>
      </c>
      <c r="E120" s="53"/>
      <c r="F120" s="53"/>
      <c r="G120" s="53">
        <v>100</v>
      </c>
      <c r="H120" s="53">
        <v>99.6</v>
      </c>
      <c r="I120" s="53">
        <v>400</v>
      </c>
      <c r="J120" s="53"/>
      <c r="K120" s="53"/>
      <c r="L120" s="54"/>
      <c r="M120" s="43"/>
    </row>
    <row r="121" spans="1:13" s="1" customFormat="1" ht="60" customHeight="1">
      <c r="A121" s="476"/>
      <c r="B121" s="55" t="s">
        <v>95</v>
      </c>
      <c r="C121" s="53">
        <v>200</v>
      </c>
      <c r="D121" s="53">
        <v>200</v>
      </c>
      <c r="E121" s="53"/>
      <c r="F121" s="53"/>
      <c r="G121" s="53">
        <v>100</v>
      </c>
      <c r="H121" s="53"/>
      <c r="I121" s="53">
        <v>100</v>
      </c>
      <c r="J121" s="53"/>
      <c r="K121" s="53"/>
      <c r="L121" s="54"/>
      <c r="M121" s="43"/>
    </row>
    <row r="122" spans="1:13" s="1" customFormat="1" ht="36" customHeight="1">
      <c r="A122" s="476"/>
      <c r="B122" s="55" t="s">
        <v>213</v>
      </c>
      <c r="C122" s="53">
        <v>200</v>
      </c>
      <c r="D122" s="53">
        <v>200</v>
      </c>
      <c r="E122" s="53"/>
      <c r="F122" s="53"/>
      <c r="G122" s="53">
        <v>100</v>
      </c>
      <c r="H122" s="53"/>
      <c r="I122" s="53">
        <v>100</v>
      </c>
      <c r="J122" s="53"/>
      <c r="K122" s="53"/>
      <c r="L122" s="54"/>
      <c r="M122" s="43"/>
    </row>
    <row r="123" spans="1:13" s="1" customFormat="1" ht="36" customHeight="1">
      <c r="A123" s="476"/>
      <c r="B123" s="55" t="s">
        <v>230</v>
      </c>
      <c r="C123" s="53">
        <v>127.8</v>
      </c>
      <c r="D123" s="53">
        <v>127.8</v>
      </c>
      <c r="E123" s="53"/>
      <c r="F123" s="53"/>
      <c r="G123" s="53">
        <v>127.8</v>
      </c>
      <c r="H123" s="53">
        <v>127.8</v>
      </c>
      <c r="I123" s="53"/>
      <c r="J123" s="53"/>
      <c r="K123" s="53"/>
      <c r="L123" s="54"/>
      <c r="M123" s="43"/>
    </row>
    <row r="124" spans="1:13" s="1" customFormat="1" ht="53.25" customHeight="1">
      <c r="A124" s="476"/>
      <c r="B124" s="55" t="s">
        <v>237</v>
      </c>
      <c r="C124" s="53">
        <v>500</v>
      </c>
      <c r="D124" s="53">
        <v>500</v>
      </c>
      <c r="E124" s="53"/>
      <c r="F124" s="53"/>
      <c r="G124" s="53"/>
      <c r="H124" s="53"/>
      <c r="I124" s="53">
        <v>500</v>
      </c>
      <c r="J124" s="53"/>
      <c r="K124" s="53"/>
      <c r="L124" s="54"/>
      <c r="M124" s="43"/>
    </row>
    <row r="125" spans="1:13" s="1" customFormat="1" ht="32.25" customHeight="1">
      <c r="A125" s="476"/>
      <c r="B125" s="55" t="s">
        <v>238</v>
      </c>
      <c r="C125" s="53">
        <v>800</v>
      </c>
      <c r="D125" s="53">
        <v>800</v>
      </c>
      <c r="E125" s="53"/>
      <c r="F125" s="53"/>
      <c r="G125" s="53"/>
      <c r="H125" s="53"/>
      <c r="I125" s="53">
        <v>800</v>
      </c>
      <c r="J125" s="53"/>
      <c r="K125" s="53"/>
      <c r="L125" s="54"/>
      <c r="M125" s="43"/>
    </row>
    <row r="126" spans="1:13" s="1" customFormat="1" ht="52.5" customHeight="1">
      <c r="A126" s="476"/>
      <c r="B126" s="55" t="s">
        <v>239</v>
      </c>
      <c r="C126" s="53">
        <v>5000</v>
      </c>
      <c r="D126" s="53">
        <v>5000</v>
      </c>
      <c r="E126" s="53"/>
      <c r="F126" s="53"/>
      <c r="G126" s="53"/>
      <c r="H126" s="53"/>
      <c r="I126" s="53">
        <v>5000</v>
      </c>
      <c r="J126" s="53"/>
      <c r="K126" s="53"/>
      <c r="L126" s="54"/>
      <c r="M126" s="43"/>
    </row>
    <row r="127" spans="1:13" s="1" customFormat="1" ht="53.25" customHeight="1">
      <c r="A127" s="476"/>
      <c r="B127" s="55" t="s">
        <v>240</v>
      </c>
      <c r="C127" s="53">
        <v>823.4</v>
      </c>
      <c r="D127" s="53">
        <v>823.4</v>
      </c>
      <c r="E127" s="53"/>
      <c r="F127" s="53"/>
      <c r="G127" s="53"/>
      <c r="H127" s="53"/>
      <c r="I127" s="53">
        <v>823.4</v>
      </c>
      <c r="J127" s="53"/>
      <c r="K127" s="53"/>
      <c r="L127" s="54"/>
      <c r="M127" s="43"/>
    </row>
    <row r="128" spans="1:13" s="1" customFormat="1" ht="36" customHeight="1">
      <c r="A128" s="476"/>
      <c r="B128" s="55" t="s">
        <v>241</v>
      </c>
      <c r="C128" s="53">
        <v>100</v>
      </c>
      <c r="D128" s="53">
        <v>100</v>
      </c>
      <c r="E128" s="53"/>
      <c r="F128" s="53"/>
      <c r="G128" s="53">
        <v>100</v>
      </c>
      <c r="H128" s="53">
        <v>100</v>
      </c>
      <c r="I128" s="53"/>
      <c r="J128" s="53"/>
      <c r="K128" s="53"/>
      <c r="L128" s="54"/>
      <c r="M128" s="43"/>
    </row>
    <row r="129" spans="1:13" s="1" customFormat="1" ht="48" customHeight="1">
      <c r="A129" s="476"/>
      <c r="B129" s="56" t="s">
        <v>96</v>
      </c>
      <c r="C129" s="47">
        <v>820.7</v>
      </c>
      <c r="D129" s="46">
        <v>820.7</v>
      </c>
      <c r="E129" s="46">
        <v>200</v>
      </c>
      <c r="F129" s="46">
        <v>198.3</v>
      </c>
      <c r="G129" s="46">
        <v>200</v>
      </c>
      <c r="H129" s="46">
        <v>201.7</v>
      </c>
      <c r="I129" s="46">
        <v>220.7</v>
      </c>
      <c r="J129" s="57"/>
      <c r="K129" s="46">
        <v>200</v>
      </c>
      <c r="L129" s="57"/>
      <c r="M129" s="43"/>
    </row>
    <row r="130" spans="1:13" s="1" customFormat="1" ht="69.75" customHeight="1">
      <c r="A130" s="476"/>
      <c r="B130" s="56" t="s">
        <v>97</v>
      </c>
      <c r="C130" s="47">
        <v>2000</v>
      </c>
      <c r="D130" s="47">
        <v>2000</v>
      </c>
      <c r="E130" s="46">
        <v>500</v>
      </c>
      <c r="F130" s="46">
        <v>485.6</v>
      </c>
      <c r="G130" s="46">
        <v>1500</v>
      </c>
      <c r="H130" s="46">
        <v>410.9</v>
      </c>
      <c r="I130" s="46"/>
      <c r="J130" s="57"/>
      <c r="K130" s="46"/>
      <c r="L130" s="46"/>
      <c r="M130" s="43"/>
    </row>
    <row r="131" spans="1:13" s="1" customFormat="1" ht="66" customHeight="1">
      <c r="A131" s="476"/>
      <c r="B131" s="56" t="s">
        <v>98</v>
      </c>
      <c r="C131" s="47">
        <v>4000</v>
      </c>
      <c r="D131" s="47">
        <v>4000</v>
      </c>
      <c r="E131" s="46"/>
      <c r="F131" s="46"/>
      <c r="G131" s="46">
        <v>2000</v>
      </c>
      <c r="H131" s="46">
        <v>2000</v>
      </c>
      <c r="I131" s="46">
        <v>2000</v>
      </c>
      <c r="J131" s="57"/>
      <c r="K131" s="46"/>
      <c r="L131" s="46"/>
      <c r="M131" s="43"/>
    </row>
    <row r="132" spans="1:13" s="1" customFormat="1" ht="48" customHeight="1">
      <c r="A132" s="476"/>
      <c r="B132" s="56" t="s">
        <v>99</v>
      </c>
      <c r="C132" s="47">
        <v>200</v>
      </c>
      <c r="D132" s="47">
        <v>200</v>
      </c>
      <c r="E132" s="46"/>
      <c r="F132" s="46"/>
      <c r="G132" s="46">
        <v>200</v>
      </c>
      <c r="H132" s="46"/>
      <c r="I132" s="46"/>
      <c r="J132" s="57"/>
      <c r="K132" s="46"/>
      <c r="L132" s="46"/>
      <c r="M132" s="43"/>
    </row>
    <row r="133" spans="1:13" s="1" customFormat="1" ht="27.75" customHeight="1">
      <c r="A133" s="279" t="s">
        <v>16</v>
      </c>
      <c r="B133" s="131"/>
      <c r="C133" s="50">
        <f t="shared" ref="C133:L133" si="30">SUM(C112+C113+C114+C115+C116+C117+C118+C119+C120+C121+C122+C123+C124+C125+C126+C127+C128+C129+C130+C131+C132)</f>
        <v>56361.599999999999</v>
      </c>
      <c r="D133" s="50">
        <f t="shared" si="30"/>
        <v>56361.599999999999</v>
      </c>
      <c r="E133" s="50">
        <f t="shared" si="30"/>
        <v>6732.1</v>
      </c>
      <c r="F133" s="50">
        <f t="shared" si="30"/>
        <v>6077.3</v>
      </c>
      <c r="G133" s="50">
        <f t="shared" si="30"/>
        <v>17977.8</v>
      </c>
      <c r="H133" s="50">
        <f t="shared" si="30"/>
        <v>6935.4</v>
      </c>
      <c r="I133" s="50">
        <f t="shared" si="30"/>
        <v>31401.7</v>
      </c>
      <c r="J133" s="50">
        <f t="shared" si="30"/>
        <v>0</v>
      </c>
      <c r="K133" s="50">
        <f t="shared" si="30"/>
        <v>250</v>
      </c>
      <c r="L133" s="50">
        <f t="shared" si="30"/>
        <v>0</v>
      </c>
      <c r="M133" s="28"/>
    </row>
    <row r="134" spans="1:13" s="1" customFormat="1" ht="24" customHeight="1">
      <c r="A134" s="282"/>
      <c r="B134" s="114" t="s">
        <v>152</v>
      </c>
      <c r="C134" s="50"/>
      <c r="D134" s="50"/>
      <c r="E134" s="50"/>
      <c r="F134" s="50"/>
      <c r="G134" s="50"/>
      <c r="H134" s="50"/>
      <c r="I134" s="50"/>
      <c r="J134" s="50"/>
      <c r="K134" s="50"/>
      <c r="L134" s="50"/>
      <c r="M134" s="28"/>
    </row>
    <row r="135" spans="1:13" s="1" customFormat="1" ht="32.25" customHeight="1">
      <c r="A135" s="282"/>
      <c r="B135" s="114" t="s">
        <v>153</v>
      </c>
      <c r="C135" s="50">
        <f t="shared" ref="C135:L135" si="31">SUM(C114+C112+C115+C116+C117+C118+C119+C120+C121+C122+C123+C124+C125+C126+C127+C128+C129+C130+C131+C132)</f>
        <v>41053.999999999993</v>
      </c>
      <c r="D135" s="50">
        <f t="shared" si="31"/>
        <v>41053.999999999993</v>
      </c>
      <c r="E135" s="50">
        <f t="shared" si="31"/>
        <v>6732.1</v>
      </c>
      <c r="F135" s="50">
        <f t="shared" si="31"/>
        <v>6077.3</v>
      </c>
      <c r="G135" s="50">
        <f t="shared" si="31"/>
        <v>17977.8</v>
      </c>
      <c r="H135" s="50">
        <f t="shared" si="31"/>
        <v>6935.4</v>
      </c>
      <c r="I135" s="50">
        <f t="shared" si="31"/>
        <v>16094.1</v>
      </c>
      <c r="J135" s="50">
        <f t="shared" si="31"/>
        <v>0</v>
      </c>
      <c r="K135" s="50">
        <f t="shared" si="31"/>
        <v>250</v>
      </c>
      <c r="L135" s="50">
        <f t="shared" si="31"/>
        <v>0</v>
      </c>
      <c r="M135" s="28"/>
    </row>
    <row r="136" spans="1:13" s="1" customFormat="1" ht="32.25" customHeight="1" thickBot="1">
      <c r="A136" s="280"/>
      <c r="B136" s="130" t="s">
        <v>154</v>
      </c>
      <c r="C136" s="72">
        <f t="shared" ref="C136:L136" si="32">SUM(C113)</f>
        <v>15307.6</v>
      </c>
      <c r="D136" s="72">
        <f t="shared" si="32"/>
        <v>15307.6</v>
      </c>
      <c r="E136" s="72">
        <f t="shared" si="32"/>
        <v>0</v>
      </c>
      <c r="F136" s="72">
        <f t="shared" si="32"/>
        <v>0</v>
      </c>
      <c r="G136" s="72">
        <f t="shared" si="32"/>
        <v>0</v>
      </c>
      <c r="H136" s="72">
        <f t="shared" si="32"/>
        <v>0</v>
      </c>
      <c r="I136" s="72">
        <f t="shared" si="32"/>
        <v>15307.6</v>
      </c>
      <c r="J136" s="72">
        <f t="shared" si="32"/>
        <v>0</v>
      </c>
      <c r="K136" s="72">
        <f t="shared" si="32"/>
        <v>0</v>
      </c>
      <c r="L136" s="72">
        <f t="shared" si="32"/>
        <v>0</v>
      </c>
      <c r="M136" s="61"/>
    </row>
    <row r="137" spans="1:13" s="1" customFormat="1" ht="153" customHeight="1">
      <c r="A137" s="170" t="s">
        <v>188</v>
      </c>
      <c r="B137" s="174" t="s">
        <v>142</v>
      </c>
      <c r="C137" s="50">
        <v>5143.1000000000004</v>
      </c>
      <c r="D137" s="50">
        <v>5143.1000000000004</v>
      </c>
      <c r="E137" s="50">
        <v>1285.8</v>
      </c>
      <c r="F137" s="50">
        <v>1346.9</v>
      </c>
      <c r="G137" s="50">
        <v>1285.8</v>
      </c>
      <c r="H137" s="50">
        <v>1346.8</v>
      </c>
      <c r="I137" s="50">
        <v>1285.7</v>
      </c>
      <c r="J137" s="50"/>
      <c r="K137" s="50">
        <v>1285.7</v>
      </c>
      <c r="L137" s="50"/>
      <c r="M137" s="28"/>
    </row>
    <row r="138" spans="1:13" s="1" customFormat="1" ht="29.25" customHeight="1">
      <c r="A138" s="171" t="s">
        <v>2</v>
      </c>
      <c r="B138" s="139"/>
      <c r="C138" s="122">
        <f t="shared" ref="C138:L138" si="33">SUM(C137+C133+C108+C103)</f>
        <v>69075.099999999991</v>
      </c>
      <c r="D138" s="122">
        <f t="shared" si="33"/>
        <v>69075.099999999991</v>
      </c>
      <c r="E138" s="122">
        <f t="shared" si="33"/>
        <v>8017.9000000000005</v>
      </c>
      <c r="F138" s="122">
        <f t="shared" si="33"/>
        <v>7424.2000000000007</v>
      </c>
      <c r="G138" s="122">
        <f t="shared" si="33"/>
        <v>19263.599999999999</v>
      </c>
      <c r="H138" s="122">
        <f t="shared" si="33"/>
        <v>8282.1999999999989</v>
      </c>
      <c r="I138" s="122">
        <f t="shared" si="33"/>
        <v>38917.1</v>
      </c>
      <c r="J138" s="122">
        <f t="shared" si="33"/>
        <v>0</v>
      </c>
      <c r="K138" s="122">
        <f t="shared" si="33"/>
        <v>2876.4</v>
      </c>
      <c r="L138" s="122">
        <f t="shared" si="33"/>
        <v>0</v>
      </c>
      <c r="M138" s="123"/>
    </row>
    <row r="139" spans="1:13" s="1" customFormat="1" ht="33" customHeight="1">
      <c r="A139" s="172"/>
      <c r="B139" s="141" t="s">
        <v>152</v>
      </c>
      <c r="C139" s="128"/>
      <c r="D139" s="128"/>
      <c r="E139" s="128"/>
      <c r="F139" s="128"/>
      <c r="G139" s="128"/>
      <c r="H139" s="128"/>
      <c r="I139" s="128"/>
      <c r="J139" s="128"/>
      <c r="K139" s="128"/>
      <c r="L139" s="128"/>
      <c r="M139" s="128"/>
    </row>
    <row r="140" spans="1:13" s="1" customFormat="1" ht="26.25" customHeight="1">
      <c r="A140" s="172"/>
      <c r="B140" s="141" t="s">
        <v>153</v>
      </c>
      <c r="C140" s="128">
        <f>SUM(C137+C135+C110+C105)</f>
        <v>53159.299999999988</v>
      </c>
      <c r="D140" s="128">
        <f t="shared" ref="D140:L140" si="34">SUM(D137+D135+D110+D105)</f>
        <v>53159.299999999988</v>
      </c>
      <c r="E140" s="128">
        <f t="shared" si="34"/>
        <v>8017.9000000000005</v>
      </c>
      <c r="F140" s="128">
        <f t="shared" si="34"/>
        <v>7424.2000000000007</v>
      </c>
      <c r="G140" s="128">
        <f t="shared" si="34"/>
        <v>19263.599999999999</v>
      </c>
      <c r="H140" s="128">
        <f t="shared" si="34"/>
        <v>8282.1999999999989</v>
      </c>
      <c r="I140" s="128">
        <f t="shared" si="34"/>
        <v>23609.499999999996</v>
      </c>
      <c r="J140" s="128">
        <f t="shared" si="34"/>
        <v>0</v>
      </c>
      <c r="K140" s="128">
        <f t="shared" si="34"/>
        <v>2268.1999999999998</v>
      </c>
      <c r="L140" s="128">
        <f t="shared" si="34"/>
        <v>0</v>
      </c>
      <c r="M140" s="128"/>
    </row>
    <row r="141" spans="1:13" s="1" customFormat="1" ht="37.5" customHeight="1" thickBot="1">
      <c r="A141" s="172"/>
      <c r="B141" s="142" t="s">
        <v>154</v>
      </c>
      <c r="C141" s="173">
        <f>SUM(C136+C106)</f>
        <v>15915.800000000001</v>
      </c>
      <c r="D141" s="173">
        <f>SUM(D136+D106)</f>
        <v>15915.800000000001</v>
      </c>
      <c r="E141" s="173">
        <f t="shared" ref="E141:J141" si="35">SUM(E136)</f>
        <v>0</v>
      </c>
      <c r="F141" s="173">
        <f t="shared" si="35"/>
        <v>0</v>
      </c>
      <c r="G141" s="173">
        <f t="shared" si="35"/>
        <v>0</v>
      </c>
      <c r="H141" s="173">
        <f t="shared" si="35"/>
        <v>0</v>
      </c>
      <c r="I141" s="173">
        <f>SUM(I136+I106)</f>
        <v>15307.6</v>
      </c>
      <c r="J141" s="173">
        <f t="shared" si="35"/>
        <v>0</v>
      </c>
      <c r="K141" s="173">
        <f>SUM(K136+K106)</f>
        <v>608.20000000000005</v>
      </c>
      <c r="L141" s="173">
        <f t="shared" ref="L141" si="36">SUM(L106)</f>
        <v>0</v>
      </c>
      <c r="M141" s="173"/>
    </row>
    <row r="142" spans="1:13" ht="18" customHeight="1">
      <c r="A142" s="462" t="s">
        <v>29</v>
      </c>
      <c r="B142" s="462"/>
      <c r="C142" s="462"/>
      <c r="D142" s="462"/>
      <c r="E142" s="462"/>
      <c r="F142" s="462"/>
      <c r="G142" s="462"/>
      <c r="H142" s="462"/>
      <c r="I142" s="462"/>
      <c r="J142" s="462"/>
      <c r="K142" s="462"/>
      <c r="L142" s="462"/>
      <c r="M142" s="4"/>
    </row>
    <row r="143" spans="1:13" ht="55.5" customHeight="1">
      <c r="A143" s="476" t="s">
        <v>229</v>
      </c>
      <c r="B143" s="36" t="s">
        <v>243</v>
      </c>
      <c r="C143" s="37">
        <v>100</v>
      </c>
      <c r="D143" s="37">
        <v>100</v>
      </c>
      <c r="E143" s="37">
        <v>100</v>
      </c>
      <c r="F143" s="37"/>
      <c r="G143" s="37"/>
      <c r="H143" s="37">
        <v>99.9</v>
      </c>
      <c r="I143" s="37"/>
      <c r="J143" s="37"/>
      <c r="K143" s="37"/>
      <c r="L143" s="37"/>
      <c r="M143" s="37"/>
    </row>
    <row r="144" spans="1:13" ht="76.5">
      <c r="A144" s="476"/>
      <c r="B144" s="36" t="s">
        <v>61</v>
      </c>
      <c r="C144" s="37">
        <v>2100</v>
      </c>
      <c r="D144" s="37">
        <v>2100</v>
      </c>
      <c r="E144" s="37">
        <v>600</v>
      </c>
      <c r="F144" s="37">
        <v>563.5</v>
      </c>
      <c r="G144" s="37">
        <v>600</v>
      </c>
      <c r="H144" s="37">
        <v>549.4</v>
      </c>
      <c r="I144" s="37">
        <v>600</v>
      </c>
      <c r="J144" s="37"/>
      <c r="K144" s="37">
        <v>300</v>
      </c>
      <c r="L144" s="37"/>
      <c r="M144" s="37"/>
    </row>
    <row r="145" spans="1:13" ht="75" customHeight="1">
      <c r="A145" s="476"/>
      <c r="B145" s="36" t="s">
        <v>62</v>
      </c>
      <c r="C145" s="37">
        <v>357.7</v>
      </c>
      <c r="D145" s="37">
        <v>357.7</v>
      </c>
      <c r="E145" s="37">
        <v>357.7</v>
      </c>
      <c r="F145" s="37">
        <v>293.5</v>
      </c>
      <c r="G145" s="37"/>
      <c r="H145" s="37"/>
      <c r="I145" s="37"/>
      <c r="J145" s="37"/>
      <c r="K145" s="37"/>
      <c r="L145" s="37"/>
      <c r="M145" s="37"/>
    </row>
    <row r="146" spans="1:13" ht="48" customHeight="1">
      <c r="A146" s="476"/>
      <c r="B146" s="36" t="s">
        <v>63</v>
      </c>
      <c r="C146" s="37">
        <v>900</v>
      </c>
      <c r="D146" s="37">
        <v>900</v>
      </c>
      <c r="E146" s="37"/>
      <c r="F146" s="37"/>
      <c r="G146" s="37">
        <v>900</v>
      </c>
      <c r="H146" s="37"/>
      <c r="I146" s="37"/>
      <c r="J146" s="37"/>
      <c r="K146" s="37"/>
      <c r="L146" s="37"/>
      <c r="M146" s="37"/>
    </row>
    <row r="147" spans="1:13" ht="113.25" customHeight="1">
      <c r="A147" s="476"/>
      <c r="B147" s="36" t="s">
        <v>127</v>
      </c>
      <c r="C147" s="37">
        <v>50</v>
      </c>
      <c r="D147" s="37">
        <v>50</v>
      </c>
      <c r="E147" s="37"/>
      <c r="F147" s="37"/>
      <c r="G147" s="37">
        <v>50</v>
      </c>
      <c r="H147" s="37">
        <v>3.6</v>
      </c>
      <c r="I147" s="37"/>
      <c r="J147" s="37"/>
      <c r="K147" s="37"/>
      <c r="L147" s="37"/>
      <c r="M147" s="37"/>
    </row>
    <row r="148" spans="1:13" ht="82.5" customHeight="1">
      <c r="A148" s="476"/>
      <c r="B148" s="36" t="s">
        <v>64</v>
      </c>
      <c r="C148" s="37">
        <v>100</v>
      </c>
      <c r="D148" s="37">
        <v>100</v>
      </c>
      <c r="E148" s="37"/>
      <c r="F148" s="37"/>
      <c r="G148" s="37">
        <v>50</v>
      </c>
      <c r="H148" s="37">
        <v>7</v>
      </c>
      <c r="I148" s="37">
        <v>50</v>
      </c>
      <c r="J148" s="37"/>
      <c r="K148" s="37"/>
      <c r="L148" s="37"/>
      <c r="M148" s="37"/>
    </row>
    <row r="149" spans="1:13" ht="35.25" customHeight="1">
      <c r="A149" s="476"/>
      <c r="B149" s="38" t="s">
        <v>180</v>
      </c>
      <c r="C149" s="37">
        <v>21</v>
      </c>
      <c r="D149" s="37">
        <v>21</v>
      </c>
      <c r="E149" s="37">
        <v>21</v>
      </c>
      <c r="F149" s="37">
        <v>21</v>
      </c>
      <c r="G149" s="37"/>
      <c r="H149" s="37"/>
      <c r="I149" s="37"/>
      <c r="J149" s="37"/>
      <c r="K149" s="37"/>
      <c r="L149" s="37"/>
      <c r="M149" s="4"/>
    </row>
    <row r="150" spans="1:13" ht="32.25" customHeight="1">
      <c r="A150" s="476"/>
      <c r="B150" s="38" t="s">
        <v>244</v>
      </c>
      <c r="C150" s="37">
        <v>2000</v>
      </c>
      <c r="D150" s="37">
        <v>2000</v>
      </c>
      <c r="E150" s="37"/>
      <c r="F150" s="37"/>
      <c r="G150" s="37">
        <v>2000</v>
      </c>
      <c r="H150" s="37"/>
      <c r="I150" s="37"/>
      <c r="J150" s="37"/>
      <c r="K150" s="37"/>
      <c r="L150" s="37"/>
      <c r="M150" s="4"/>
    </row>
    <row r="151" spans="1:13" ht="37.5">
      <c r="A151" s="27" t="s">
        <v>146</v>
      </c>
      <c r="B151" s="131"/>
      <c r="C151" s="40">
        <f t="shared" ref="C151:L151" si="37">SUM(C150+C149+C148+C147+C146+C145+C144+C143)</f>
        <v>5628.7</v>
      </c>
      <c r="D151" s="40">
        <f t="shared" si="37"/>
        <v>5628.7</v>
      </c>
      <c r="E151" s="40">
        <f t="shared" si="37"/>
        <v>1078.7</v>
      </c>
      <c r="F151" s="40">
        <f t="shared" si="37"/>
        <v>878</v>
      </c>
      <c r="G151" s="40">
        <f t="shared" si="37"/>
        <v>3600</v>
      </c>
      <c r="H151" s="40">
        <f t="shared" si="37"/>
        <v>659.9</v>
      </c>
      <c r="I151" s="40">
        <f t="shared" si="37"/>
        <v>650</v>
      </c>
      <c r="J151" s="40">
        <f t="shared" si="37"/>
        <v>0</v>
      </c>
      <c r="K151" s="40">
        <f t="shared" si="37"/>
        <v>300</v>
      </c>
      <c r="L151" s="40">
        <f t="shared" si="37"/>
        <v>0</v>
      </c>
      <c r="M151" s="28"/>
    </row>
    <row r="152" spans="1:13" ht="15.75">
      <c r="A152" s="39"/>
      <c r="B152" s="114" t="s">
        <v>152</v>
      </c>
      <c r="C152" s="40"/>
      <c r="D152" s="40"/>
      <c r="E152" s="40"/>
      <c r="F152" s="40"/>
      <c r="G152" s="40"/>
      <c r="H152" s="40"/>
      <c r="I152" s="40"/>
      <c r="J152" s="40"/>
      <c r="K152" s="40"/>
      <c r="L152" s="40"/>
      <c r="M152" s="51"/>
    </row>
    <row r="153" spans="1:13" ht="15.75">
      <c r="A153" s="39"/>
      <c r="B153" s="114" t="s">
        <v>153</v>
      </c>
      <c r="C153" s="40">
        <f t="shared" ref="C153:L153" si="38">SUM(C150+C149+C148+C147+C146+C145+C144+C143)</f>
        <v>5628.7</v>
      </c>
      <c r="D153" s="40">
        <f t="shared" si="38"/>
        <v>5628.7</v>
      </c>
      <c r="E153" s="40">
        <f t="shared" si="38"/>
        <v>1078.7</v>
      </c>
      <c r="F153" s="40">
        <f t="shared" si="38"/>
        <v>878</v>
      </c>
      <c r="G153" s="40">
        <f t="shared" si="38"/>
        <v>3600</v>
      </c>
      <c r="H153" s="40">
        <f t="shared" si="38"/>
        <v>659.9</v>
      </c>
      <c r="I153" s="40">
        <f t="shared" si="38"/>
        <v>650</v>
      </c>
      <c r="J153" s="40">
        <f t="shared" si="38"/>
        <v>0</v>
      </c>
      <c r="K153" s="40">
        <f t="shared" si="38"/>
        <v>300</v>
      </c>
      <c r="L153" s="40">
        <f t="shared" si="38"/>
        <v>0</v>
      </c>
      <c r="M153" s="51"/>
    </row>
    <row r="154" spans="1:13" s="1" customFormat="1" ht="32.25" customHeight="1" thickBot="1">
      <c r="A154" s="39"/>
      <c r="B154" s="130" t="s">
        <v>154</v>
      </c>
      <c r="C154" s="40"/>
      <c r="D154" s="40"/>
      <c r="E154" s="40"/>
      <c r="F154" s="40"/>
      <c r="G154" s="40"/>
      <c r="H154" s="40"/>
      <c r="I154" s="40"/>
      <c r="J154" s="40"/>
      <c r="K154" s="40"/>
      <c r="L154" s="40"/>
      <c r="M154" s="28"/>
    </row>
    <row r="155" spans="1:13" s="1" customFormat="1" ht="44.25" customHeight="1">
      <c r="A155" s="475" t="s">
        <v>30</v>
      </c>
      <c r="B155" s="41" t="s">
        <v>245</v>
      </c>
      <c r="C155" s="42">
        <v>1000</v>
      </c>
      <c r="D155" s="42">
        <v>1000</v>
      </c>
      <c r="E155" s="283"/>
      <c r="F155" s="283"/>
      <c r="G155" s="42">
        <v>1000</v>
      </c>
      <c r="H155" s="283"/>
      <c r="I155" s="283"/>
      <c r="J155" s="283"/>
      <c r="K155" s="283"/>
      <c r="L155" s="283"/>
      <c r="M155" s="43"/>
    </row>
    <row r="156" spans="1:13" s="1" customFormat="1" ht="27" customHeight="1">
      <c r="A156" s="487"/>
      <c r="B156" s="41" t="s">
        <v>342</v>
      </c>
      <c r="C156" s="42">
        <v>15000</v>
      </c>
      <c r="D156" s="42">
        <v>15000</v>
      </c>
      <c r="E156" s="283"/>
      <c r="F156" s="283"/>
      <c r="G156" s="283"/>
      <c r="H156" s="283"/>
      <c r="I156" s="42">
        <v>15000</v>
      </c>
      <c r="J156" s="283"/>
      <c r="K156" s="283"/>
      <c r="L156" s="283"/>
      <c r="M156" s="43"/>
    </row>
    <row r="157" spans="1:13" ht="57.75" customHeight="1">
      <c r="A157" s="488"/>
      <c r="B157" s="41" t="s">
        <v>181</v>
      </c>
      <c r="C157" s="42">
        <v>1332</v>
      </c>
      <c r="D157" s="42">
        <v>1332</v>
      </c>
      <c r="E157" s="42"/>
      <c r="F157" s="42"/>
      <c r="G157" s="42">
        <v>1332</v>
      </c>
      <c r="H157" s="42"/>
      <c r="I157" s="42"/>
      <c r="J157" s="42"/>
      <c r="K157" s="42"/>
      <c r="L157" s="42"/>
      <c r="M157" s="4"/>
    </row>
    <row r="158" spans="1:13" ht="27" customHeight="1">
      <c r="A158" s="27" t="s">
        <v>16</v>
      </c>
      <c r="B158" s="131"/>
      <c r="C158" s="40">
        <f t="shared" ref="C158:L158" si="39">SUM(C155+C156+C157)</f>
        <v>17332</v>
      </c>
      <c r="D158" s="40">
        <f t="shared" si="39"/>
        <v>17332</v>
      </c>
      <c r="E158" s="40">
        <f t="shared" si="39"/>
        <v>0</v>
      </c>
      <c r="F158" s="40">
        <f t="shared" si="39"/>
        <v>0</v>
      </c>
      <c r="G158" s="40">
        <f t="shared" si="39"/>
        <v>2332</v>
      </c>
      <c r="H158" s="40">
        <f t="shared" si="39"/>
        <v>0</v>
      </c>
      <c r="I158" s="40">
        <f t="shared" si="39"/>
        <v>15000</v>
      </c>
      <c r="J158" s="40">
        <f t="shared" si="39"/>
        <v>0</v>
      </c>
      <c r="K158" s="40">
        <f t="shared" si="39"/>
        <v>0</v>
      </c>
      <c r="L158" s="40">
        <f t="shared" si="39"/>
        <v>0</v>
      </c>
      <c r="M158" s="51"/>
    </row>
    <row r="159" spans="1:13" ht="30" customHeight="1">
      <c r="A159" s="489"/>
      <c r="B159" s="114" t="s">
        <v>152</v>
      </c>
      <c r="C159" s="40"/>
      <c r="D159" s="40"/>
      <c r="E159" s="40"/>
      <c r="F159" s="40"/>
      <c r="G159" s="40"/>
      <c r="H159" s="40"/>
      <c r="I159" s="40"/>
      <c r="J159" s="40"/>
      <c r="K159" s="40"/>
      <c r="L159" s="40"/>
      <c r="M159" s="51"/>
    </row>
    <row r="160" spans="1:13" ht="24" customHeight="1">
      <c r="A160" s="490"/>
      <c r="B160" s="114" t="s">
        <v>153</v>
      </c>
      <c r="C160" s="40">
        <f t="shared" ref="C160:L160" si="40">SUM(C155+C156+C157)</f>
        <v>17332</v>
      </c>
      <c r="D160" s="40">
        <f t="shared" si="40"/>
        <v>17332</v>
      </c>
      <c r="E160" s="40">
        <f t="shared" si="40"/>
        <v>0</v>
      </c>
      <c r="F160" s="40">
        <f t="shared" si="40"/>
        <v>0</v>
      </c>
      <c r="G160" s="40">
        <f t="shared" si="40"/>
        <v>2332</v>
      </c>
      <c r="H160" s="40">
        <f t="shared" si="40"/>
        <v>0</v>
      </c>
      <c r="I160" s="40">
        <f t="shared" si="40"/>
        <v>15000</v>
      </c>
      <c r="J160" s="40">
        <f t="shared" si="40"/>
        <v>0</v>
      </c>
      <c r="K160" s="40">
        <f t="shared" si="40"/>
        <v>0</v>
      </c>
      <c r="L160" s="40">
        <f t="shared" si="40"/>
        <v>0</v>
      </c>
      <c r="M160" s="51"/>
    </row>
    <row r="161" spans="1:13" s="1" customFormat="1" ht="32.25" customHeight="1" thickBot="1">
      <c r="A161" s="491"/>
      <c r="B161" s="130" t="s">
        <v>154</v>
      </c>
      <c r="C161" s="40">
        <v>0</v>
      </c>
      <c r="D161" s="40">
        <v>0</v>
      </c>
      <c r="E161" s="40">
        <v>0</v>
      </c>
      <c r="F161" s="40">
        <v>0</v>
      </c>
      <c r="G161" s="40">
        <v>0</v>
      </c>
      <c r="H161" s="40">
        <v>0</v>
      </c>
      <c r="I161" s="40">
        <v>0</v>
      </c>
      <c r="J161" s="40">
        <v>0</v>
      </c>
      <c r="K161" s="40">
        <v>0</v>
      </c>
      <c r="L161" s="40">
        <v>0</v>
      </c>
      <c r="M161" s="28"/>
    </row>
    <row r="162" spans="1:13" s="1" customFormat="1" ht="32.25" customHeight="1">
      <c r="A162" s="475" t="s">
        <v>31</v>
      </c>
      <c r="B162" s="151" t="s">
        <v>246</v>
      </c>
      <c r="C162" s="44">
        <v>100</v>
      </c>
      <c r="D162" s="44">
        <v>100</v>
      </c>
      <c r="E162" s="44"/>
      <c r="F162" s="44"/>
      <c r="G162" s="44">
        <v>100</v>
      </c>
      <c r="H162" s="44">
        <v>99.5</v>
      </c>
      <c r="I162" s="44"/>
      <c r="J162" s="44"/>
      <c r="K162" s="44"/>
      <c r="L162" s="45"/>
      <c r="M162" s="43"/>
    </row>
    <row r="163" spans="1:13" s="1" customFormat="1" ht="32.25" customHeight="1">
      <c r="A163" s="476"/>
      <c r="B163" s="151" t="s">
        <v>247</v>
      </c>
      <c r="C163" s="44">
        <v>500</v>
      </c>
      <c r="D163" s="44">
        <v>500</v>
      </c>
      <c r="E163" s="44"/>
      <c r="F163" s="44"/>
      <c r="G163" s="44">
        <v>500</v>
      </c>
      <c r="H163" s="44"/>
      <c r="I163" s="44"/>
      <c r="J163" s="44"/>
      <c r="K163" s="44"/>
      <c r="L163" s="45"/>
      <c r="M163" s="43"/>
    </row>
    <row r="164" spans="1:13" s="1" customFormat="1" ht="24.75" customHeight="1">
      <c r="A164" s="476"/>
      <c r="B164" s="151" t="s">
        <v>248</v>
      </c>
      <c r="C164" s="44">
        <v>100</v>
      </c>
      <c r="D164" s="44">
        <v>100</v>
      </c>
      <c r="E164" s="44">
        <v>100</v>
      </c>
      <c r="F164" s="44">
        <v>99.9</v>
      </c>
      <c r="G164" s="44"/>
      <c r="H164" s="44"/>
      <c r="I164" s="44"/>
      <c r="J164" s="44"/>
      <c r="K164" s="44"/>
      <c r="L164" s="45"/>
      <c r="M164" s="43"/>
    </row>
    <row r="165" spans="1:13" s="1" customFormat="1" ht="23.25" customHeight="1">
      <c r="A165" s="476"/>
      <c r="B165" s="151" t="s">
        <v>249</v>
      </c>
      <c r="C165" s="44">
        <v>1590.8</v>
      </c>
      <c r="D165" s="44">
        <v>1590.8</v>
      </c>
      <c r="E165" s="44"/>
      <c r="F165" s="44"/>
      <c r="G165" s="44"/>
      <c r="H165" s="44"/>
      <c r="I165" s="44">
        <v>1590.8</v>
      </c>
      <c r="J165" s="44"/>
      <c r="K165" s="44"/>
      <c r="L165" s="45"/>
      <c r="M165" s="43"/>
    </row>
    <row r="166" spans="1:13" s="1" customFormat="1" ht="34.5" customHeight="1">
      <c r="A166" s="476"/>
      <c r="B166" s="107" t="s">
        <v>65</v>
      </c>
      <c r="C166" s="44">
        <v>15704.9</v>
      </c>
      <c r="D166" s="44">
        <v>15704.9</v>
      </c>
      <c r="E166" s="44">
        <v>6000</v>
      </c>
      <c r="F166" s="44">
        <v>5379.8</v>
      </c>
      <c r="G166" s="44">
        <v>3768.1</v>
      </c>
      <c r="H166" s="44">
        <v>3507.7</v>
      </c>
      <c r="I166" s="44">
        <v>3936.8</v>
      </c>
      <c r="J166" s="44"/>
      <c r="K166" s="44">
        <v>2000</v>
      </c>
      <c r="L166" s="105"/>
      <c r="M166" s="43"/>
    </row>
    <row r="167" spans="1:13" s="1" customFormat="1" ht="41.25" customHeight="1">
      <c r="A167" s="476"/>
      <c r="B167" s="107" t="s">
        <v>214</v>
      </c>
      <c r="C167" s="44">
        <v>25</v>
      </c>
      <c r="D167" s="44">
        <v>25</v>
      </c>
      <c r="E167" s="44"/>
      <c r="F167" s="44"/>
      <c r="G167" s="44">
        <v>25</v>
      </c>
      <c r="H167" s="44"/>
      <c r="I167" s="44"/>
      <c r="J167" s="44"/>
      <c r="K167" s="44"/>
      <c r="L167" s="105"/>
      <c r="M167" s="43"/>
    </row>
    <row r="168" spans="1:13" s="1" customFormat="1" ht="32.25" customHeight="1">
      <c r="A168" s="476"/>
      <c r="B168" s="107" t="s">
        <v>66</v>
      </c>
      <c r="C168" s="44">
        <v>5816.2</v>
      </c>
      <c r="D168" s="44">
        <v>5816.2</v>
      </c>
      <c r="E168" s="44">
        <v>800</v>
      </c>
      <c r="F168" s="44">
        <v>524.6</v>
      </c>
      <c r="G168" s="44">
        <v>1800</v>
      </c>
      <c r="H168" s="44">
        <v>1928.6</v>
      </c>
      <c r="I168" s="44">
        <v>1800</v>
      </c>
      <c r="J168" s="44"/>
      <c r="K168" s="44">
        <v>1416.2</v>
      </c>
      <c r="L168" s="105"/>
      <c r="M168" s="43"/>
    </row>
    <row r="169" spans="1:13" s="1" customFormat="1" ht="32.25" customHeight="1">
      <c r="A169" s="476"/>
      <c r="B169" s="152" t="s">
        <v>67</v>
      </c>
      <c r="C169" s="46">
        <v>2114.4</v>
      </c>
      <c r="D169" s="46">
        <v>2114.4</v>
      </c>
      <c r="E169" s="47">
        <v>500</v>
      </c>
      <c r="F169" s="47">
        <v>410.4</v>
      </c>
      <c r="G169" s="47">
        <v>1000</v>
      </c>
      <c r="H169" s="47">
        <v>753.7</v>
      </c>
      <c r="I169" s="47">
        <v>614.4</v>
      </c>
      <c r="J169" s="47"/>
      <c r="K169" s="46"/>
      <c r="L169" s="46"/>
      <c r="M169" s="43"/>
    </row>
    <row r="170" spans="1:13" s="1" customFormat="1" ht="27" customHeight="1">
      <c r="A170" s="476"/>
      <c r="B170" s="152" t="s">
        <v>68</v>
      </c>
      <c r="C170" s="46">
        <v>1791</v>
      </c>
      <c r="D170" s="46">
        <v>1791</v>
      </c>
      <c r="E170" s="46">
        <v>500</v>
      </c>
      <c r="F170" s="46">
        <v>490.7</v>
      </c>
      <c r="G170" s="46">
        <v>1000</v>
      </c>
      <c r="H170" s="46">
        <v>485</v>
      </c>
      <c r="I170" s="46">
        <v>291</v>
      </c>
      <c r="J170" s="46"/>
      <c r="K170" s="46"/>
      <c r="L170" s="106"/>
      <c r="M170" s="43"/>
    </row>
    <row r="171" spans="1:13" s="1" customFormat="1" ht="33.75" customHeight="1">
      <c r="A171" s="476"/>
      <c r="B171" s="152" t="s">
        <v>83</v>
      </c>
      <c r="C171" s="46">
        <v>1287</v>
      </c>
      <c r="D171" s="46">
        <v>1287</v>
      </c>
      <c r="E171" s="46"/>
      <c r="F171" s="46"/>
      <c r="G171" s="46"/>
      <c r="H171" s="46"/>
      <c r="I171" s="46">
        <v>1287</v>
      </c>
      <c r="J171" s="46"/>
      <c r="K171" s="46"/>
      <c r="L171" s="106"/>
      <c r="M171" s="43"/>
    </row>
    <row r="172" spans="1:13" s="1" customFormat="1" ht="32.25" customHeight="1">
      <c r="A172" s="476"/>
      <c r="B172" s="152" t="s">
        <v>84</v>
      </c>
      <c r="C172" s="46">
        <v>400</v>
      </c>
      <c r="D172" s="46">
        <v>400</v>
      </c>
      <c r="E172" s="46"/>
      <c r="F172" s="46"/>
      <c r="G172" s="46"/>
      <c r="H172" s="46"/>
      <c r="I172" s="46">
        <v>200</v>
      </c>
      <c r="J172" s="46"/>
      <c r="K172" s="46">
        <v>200</v>
      </c>
      <c r="L172" s="106"/>
      <c r="M172" s="43"/>
    </row>
    <row r="173" spans="1:13" s="1" customFormat="1" ht="32.25" customHeight="1">
      <c r="A173" s="476"/>
      <c r="B173" s="152" t="s">
        <v>85</v>
      </c>
      <c r="C173" s="46">
        <v>1000</v>
      </c>
      <c r="D173" s="46">
        <v>1000</v>
      </c>
      <c r="E173" s="46"/>
      <c r="F173" s="46"/>
      <c r="G173" s="46">
        <v>200</v>
      </c>
      <c r="H173" s="46">
        <v>20.6</v>
      </c>
      <c r="I173" s="46">
        <v>400</v>
      </c>
      <c r="J173" s="46"/>
      <c r="K173" s="46">
        <v>400</v>
      </c>
      <c r="L173" s="106"/>
      <c r="M173" s="43"/>
    </row>
    <row r="174" spans="1:13" s="1" customFormat="1" ht="32.25" customHeight="1">
      <c r="A174" s="476"/>
      <c r="B174" s="152" t="s">
        <v>87</v>
      </c>
      <c r="C174" s="46">
        <v>2155.6</v>
      </c>
      <c r="D174" s="46">
        <v>2155.6</v>
      </c>
      <c r="E174" s="46">
        <v>500</v>
      </c>
      <c r="F174" s="46">
        <v>347.4</v>
      </c>
      <c r="G174" s="46">
        <v>655.6</v>
      </c>
      <c r="H174" s="46">
        <v>345.9</v>
      </c>
      <c r="I174" s="46">
        <v>1000</v>
      </c>
      <c r="J174" s="46"/>
      <c r="K174" s="46"/>
      <c r="L174" s="106"/>
      <c r="M174" s="43"/>
    </row>
    <row r="175" spans="1:13" s="1" customFormat="1" ht="47.25" customHeight="1">
      <c r="A175" s="476"/>
      <c r="B175" s="152" t="s">
        <v>182</v>
      </c>
      <c r="C175" s="46">
        <v>500</v>
      </c>
      <c r="D175" s="46">
        <v>500</v>
      </c>
      <c r="E175" s="46"/>
      <c r="F175" s="46"/>
      <c r="G175" s="46"/>
      <c r="H175" s="46"/>
      <c r="I175" s="46">
        <v>500</v>
      </c>
      <c r="J175" s="46"/>
      <c r="K175" s="46"/>
      <c r="L175" s="106"/>
      <c r="M175" s="43"/>
    </row>
    <row r="176" spans="1:13" s="1" customFormat="1" ht="32.25" customHeight="1">
      <c r="A176" s="476"/>
      <c r="B176" s="152" t="s">
        <v>128</v>
      </c>
      <c r="C176" s="46">
        <v>1060</v>
      </c>
      <c r="D176" s="46">
        <v>1060</v>
      </c>
      <c r="E176" s="46"/>
      <c r="F176" s="46"/>
      <c r="G176" s="46"/>
      <c r="H176" s="46"/>
      <c r="I176" s="46">
        <v>1060</v>
      </c>
      <c r="J176" s="46"/>
      <c r="K176" s="46"/>
      <c r="L176" s="106"/>
      <c r="M176" s="43"/>
    </row>
    <row r="177" spans="1:13" s="1" customFormat="1" ht="38.25" customHeight="1">
      <c r="A177" s="476"/>
      <c r="B177" s="152" t="s">
        <v>69</v>
      </c>
      <c r="C177" s="46">
        <v>380</v>
      </c>
      <c r="D177" s="46">
        <v>380</v>
      </c>
      <c r="E177" s="46"/>
      <c r="F177" s="46"/>
      <c r="G177" s="46">
        <v>100</v>
      </c>
      <c r="H177" s="46">
        <v>345.5</v>
      </c>
      <c r="I177" s="46">
        <v>280</v>
      </c>
      <c r="J177" s="46"/>
      <c r="K177" s="46"/>
      <c r="L177" s="106"/>
      <c r="M177" s="43"/>
    </row>
    <row r="178" spans="1:13" ht="33.75" customHeight="1">
      <c r="A178" s="476"/>
      <c r="B178" s="36" t="s">
        <v>70</v>
      </c>
      <c r="C178" s="46">
        <v>500</v>
      </c>
      <c r="D178" s="46">
        <v>500</v>
      </c>
      <c r="E178" s="46">
        <v>150</v>
      </c>
      <c r="F178" s="46">
        <v>125</v>
      </c>
      <c r="G178" s="46">
        <v>200</v>
      </c>
      <c r="H178" s="46">
        <v>125</v>
      </c>
      <c r="I178" s="46">
        <v>150</v>
      </c>
      <c r="J178" s="46"/>
      <c r="K178" s="46"/>
      <c r="L178" s="106"/>
      <c r="M178" s="4"/>
    </row>
    <row r="179" spans="1:13" ht="35.25" customHeight="1">
      <c r="A179" s="476"/>
      <c r="B179" s="152" t="s">
        <v>71</v>
      </c>
      <c r="C179" s="46">
        <v>300</v>
      </c>
      <c r="D179" s="46">
        <v>300</v>
      </c>
      <c r="E179" s="46"/>
      <c r="F179" s="46"/>
      <c r="G179" s="46">
        <v>150</v>
      </c>
      <c r="H179" s="46">
        <v>150</v>
      </c>
      <c r="I179" s="46">
        <v>50</v>
      </c>
      <c r="J179" s="46"/>
      <c r="K179" s="46">
        <v>100</v>
      </c>
      <c r="L179" s="106"/>
      <c r="M179" s="4"/>
    </row>
    <row r="180" spans="1:13" ht="30.75" customHeight="1">
      <c r="A180" s="476"/>
      <c r="B180" s="153" t="s">
        <v>72</v>
      </c>
      <c r="C180" s="46">
        <v>13200</v>
      </c>
      <c r="D180" s="46">
        <v>13200</v>
      </c>
      <c r="E180" s="46">
        <v>3000</v>
      </c>
      <c r="F180" s="46">
        <v>3000</v>
      </c>
      <c r="G180" s="46">
        <v>6700</v>
      </c>
      <c r="H180" s="46">
        <v>6649.8</v>
      </c>
      <c r="I180" s="46">
        <v>3500</v>
      </c>
      <c r="J180" s="46"/>
      <c r="K180" s="46"/>
      <c r="L180" s="106"/>
      <c r="M180" s="4"/>
    </row>
    <row r="181" spans="1:13" ht="33" customHeight="1">
      <c r="A181" s="476"/>
      <c r="B181" s="152" t="s">
        <v>73</v>
      </c>
      <c r="C181" s="46">
        <v>3253</v>
      </c>
      <c r="D181" s="46">
        <v>3253</v>
      </c>
      <c r="E181" s="46">
        <v>2500</v>
      </c>
      <c r="F181" s="46">
        <v>2008.5</v>
      </c>
      <c r="G181" s="46">
        <v>753</v>
      </c>
      <c r="H181" s="46">
        <v>568.29999999999995</v>
      </c>
      <c r="I181" s="46"/>
      <c r="J181" s="46"/>
      <c r="K181" s="46"/>
      <c r="L181" s="106"/>
      <c r="M181" s="4"/>
    </row>
    <row r="182" spans="1:13" ht="45.75" customHeight="1">
      <c r="A182" s="476"/>
      <c r="B182" s="152" t="s">
        <v>74</v>
      </c>
      <c r="C182" s="46">
        <v>2835</v>
      </c>
      <c r="D182" s="46">
        <v>2835</v>
      </c>
      <c r="E182" s="46">
        <v>1500</v>
      </c>
      <c r="F182" s="46">
        <v>1139.0999999999999</v>
      </c>
      <c r="G182" s="46">
        <v>1335</v>
      </c>
      <c r="H182" s="46">
        <v>1693.4</v>
      </c>
      <c r="I182" s="46"/>
      <c r="J182" s="46"/>
      <c r="K182" s="46"/>
      <c r="L182" s="106"/>
      <c r="M182" s="4"/>
    </row>
    <row r="183" spans="1:13" ht="54" customHeight="1">
      <c r="A183" s="476"/>
      <c r="B183" s="152" t="s">
        <v>220</v>
      </c>
      <c r="C183" s="46">
        <v>1135.5</v>
      </c>
      <c r="D183" s="46">
        <v>1135.5</v>
      </c>
      <c r="E183" s="46"/>
      <c r="F183" s="46"/>
      <c r="G183" s="46">
        <v>1135.5</v>
      </c>
      <c r="H183" s="46">
        <v>399.9</v>
      </c>
      <c r="I183" s="46"/>
      <c r="J183" s="46"/>
      <c r="K183" s="46"/>
      <c r="L183" s="106"/>
      <c r="M183" s="4"/>
    </row>
    <row r="184" spans="1:13" ht="37.5" customHeight="1">
      <c r="A184" s="476"/>
      <c r="B184" s="152" t="s">
        <v>75</v>
      </c>
      <c r="C184" s="46">
        <v>200</v>
      </c>
      <c r="D184" s="46">
        <v>200</v>
      </c>
      <c r="E184" s="46"/>
      <c r="F184" s="46"/>
      <c r="G184" s="46">
        <v>200</v>
      </c>
      <c r="H184" s="46">
        <v>99.9</v>
      </c>
      <c r="I184" s="46"/>
      <c r="J184" s="46"/>
      <c r="K184" s="46"/>
      <c r="L184" s="48"/>
      <c r="M184" s="4"/>
    </row>
    <row r="185" spans="1:13" ht="33" customHeight="1">
      <c r="A185" s="476"/>
      <c r="B185" s="152" t="s">
        <v>76</v>
      </c>
      <c r="C185" s="46">
        <v>35200</v>
      </c>
      <c r="D185" s="46">
        <v>35200</v>
      </c>
      <c r="E185" s="46">
        <v>6000</v>
      </c>
      <c r="F185" s="46">
        <v>5337</v>
      </c>
      <c r="G185" s="46">
        <v>12000</v>
      </c>
      <c r="H185" s="46">
        <v>9503.2000000000007</v>
      </c>
      <c r="I185" s="46">
        <v>10000</v>
      </c>
      <c r="J185" s="46"/>
      <c r="K185" s="46">
        <v>7200</v>
      </c>
      <c r="L185" s="106"/>
      <c r="M185" s="4"/>
    </row>
    <row r="186" spans="1:13" ht="33" customHeight="1">
      <c r="A186" s="476"/>
      <c r="B186" s="152" t="s">
        <v>77</v>
      </c>
      <c r="C186" s="46">
        <v>500</v>
      </c>
      <c r="D186" s="46">
        <v>500</v>
      </c>
      <c r="E186" s="46"/>
      <c r="F186" s="46"/>
      <c r="G186" s="46">
        <v>500</v>
      </c>
      <c r="H186" s="46">
        <v>488.6</v>
      </c>
      <c r="I186" s="46"/>
      <c r="J186" s="46"/>
      <c r="K186" s="46"/>
      <c r="L186" s="106"/>
      <c r="M186" s="4"/>
    </row>
    <row r="187" spans="1:13" ht="28.5" customHeight="1">
      <c r="A187" s="476"/>
      <c r="B187" s="152" t="s">
        <v>78</v>
      </c>
      <c r="C187" s="46">
        <v>3000</v>
      </c>
      <c r="D187" s="46">
        <v>3000</v>
      </c>
      <c r="E187" s="46">
        <v>170</v>
      </c>
      <c r="F187" s="46">
        <v>150.6</v>
      </c>
      <c r="G187" s="46">
        <v>1500</v>
      </c>
      <c r="H187" s="46">
        <v>1243.9000000000001</v>
      </c>
      <c r="I187" s="46">
        <v>1330</v>
      </c>
      <c r="J187" s="46"/>
      <c r="K187" s="46"/>
      <c r="L187" s="106"/>
      <c r="M187" s="4"/>
    </row>
    <row r="188" spans="1:13" ht="54.75" customHeight="1">
      <c r="A188" s="476"/>
      <c r="B188" s="152" t="s">
        <v>79</v>
      </c>
      <c r="C188" s="46">
        <v>350</v>
      </c>
      <c r="D188" s="46">
        <v>350</v>
      </c>
      <c r="E188" s="46">
        <v>100</v>
      </c>
      <c r="F188" s="46">
        <v>9.3000000000000007</v>
      </c>
      <c r="G188" s="46">
        <v>100</v>
      </c>
      <c r="H188" s="46">
        <v>23.7</v>
      </c>
      <c r="I188" s="46">
        <v>150</v>
      </c>
      <c r="J188" s="46"/>
      <c r="K188" s="46"/>
      <c r="L188" s="106"/>
      <c r="M188" s="4"/>
    </row>
    <row r="189" spans="1:13" ht="35.25" customHeight="1">
      <c r="A189" s="476"/>
      <c r="B189" s="152" t="s">
        <v>80</v>
      </c>
      <c r="C189" s="46">
        <v>2000</v>
      </c>
      <c r="D189" s="46">
        <v>2000</v>
      </c>
      <c r="E189" s="46">
        <v>500</v>
      </c>
      <c r="F189" s="46">
        <v>500</v>
      </c>
      <c r="G189" s="46">
        <v>500</v>
      </c>
      <c r="H189" s="46"/>
      <c r="I189" s="46">
        <v>500</v>
      </c>
      <c r="J189" s="46"/>
      <c r="K189" s="46">
        <v>500</v>
      </c>
      <c r="L189" s="106"/>
      <c r="M189" s="4"/>
    </row>
    <row r="190" spans="1:13" ht="49.5" customHeight="1">
      <c r="A190" s="476"/>
      <c r="B190" s="152" t="s">
        <v>81</v>
      </c>
      <c r="C190" s="46">
        <v>500</v>
      </c>
      <c r="D190" s="46">
        <v>500</v>
      </c>
      <c r="E190" s="46"/>
      <c r="F190" s="46"/>
      <c r="G190" s="46">
        <v>500</v>
      </c>
      <c r="H190" s="46"/>
      <c r="I190" s="46"/>
      <c r="J190" s="46"/>
      <c r="K190" s="46"/>
      <c r="L190" s="106"/>
      <c r="M190" s="4"/>
    </row>
    <row r="191" spans="1:13" ht="40.5" customHeight="1">
      <c r="A191" s="476"/>
      <c r="B191" s="152" t="s">
        <v>183</v>
      </c>
      <c r="C191" s="46">
        <v>400</v>
      </c>
      <c r="D191" s="46">
        <v>400</v>
      </c>
      <c r="E191" s="46"/>
      <c r="F191" s="46"/>
      <c r="G191" s="46">
        <v>400</v>
      </c>
      <c r="H191" s="46">
        <v>400</v>
      </c>
      <c r="I191" s="46"/>
      <c r="J191" s="46"/>
      <c r="K191" s="46"/>
      <c r="L191" s="106"/>
      <c r="M191" s="4"/>
    </row>
    <row r="192" spans="1:13" ht="35.25" customHeight="1">
      <c r="A192" s="476"/>
      <c r="B192" s="152" t="s">
        <v>250</v>
      </c>
      <c r="C192" s="46">
        <v>4600</v>
      </c>
      <c r="D192" s="46">
        <v>4600</v>
      </c>
      <c r="E192" s="46"/>
      <c r="F192" s="46"/>
      <c r="G192" s="46"/>
      <c r="H192" s="46"/>
      <c r="I192" s="46">
        <v>4600</v>
      </c>
      <c r="J192" s="46"/>
      <c r="K192" s="46"/>
      <c r="L192" s="106"/>
      <c r="M192" s="4"/>
    </row>
    <row r="193" spans="1:13" ht="36" customHeight="1">
      <c r="A193" s="476"/>
      <c r="B193" s="152" t="s">
        <v>251</v>
      </c>
      <c r="C193" s="46">
        <v>4100</v>
      </c>
      <c r="D193" s="46">
        <v>4100</v>
      </c>
      <c r="E193" s="46"/>
      <c r="F193" s="46"/>
      <c r="G193" s="46"/>
      <c r="H193" s="46"/>
      <c r="I193" s="46">
        <v>4100</v>
      </c>
      <c r="J193" s="46"/>
      <c r="K193" s="46"/>
      <c r="L193" s="106"/>
      <c r="M193" s="4"/>
    </row>
    <row r="194" spans="1:13" ht="29.25" customHeight="1">
      <c r="A194" s="476"/>
      <c r="B194" s="152" t="s">
        <v>252</v>
      </c>
      <c r="C194" s="46">
        <v>1050</v>
      </c>
      <c r="D194" s="46">
        <v>1050</v>
      </c>
      <c r="E194" s="46"/>
      <c r="F194" s="46"/>
      <c r="G194" s="46"/>
      <c r="H194" s="46"/>
      <c r="I194" s="46">
        <v>1050</v>
      </c>
      <c r="J194" s="46"/>
      <c r="K194" s="46"/>
      <c r="L194" s="106"/>
      <c r="M194" s="4"/>
    </row>
    <row r="195" spans="1:13" ht="36" customHeight="1">
      <c r="A195" s="476"/>
      <c r="B195" s="152" t="s">
        <v>253</v>
      </c>
      <c r="C195" s="46">
        <v>4100</v>
      </c>
      <c r="D195" s="46">
        <v>4100</v>
      </c>
      <c r="E195" s="46"/>
      <c r="F195" s="46"/>
      <c r="G195" s="46"/>
      <c r="H195" s="46"/>
      <c r="I195" s="46">
        <v>4100</v>
      </c>
      <c r="J195" s="46"/>
      <c r="K195" s="46"/>
      <c r="L195" s="106"/>
      <c r="M195" s="4"/>
    </row>
    <row r="196" spans="1:13" ht="50.25" customHeight="1">
      <c r="A196" s="476"/>
      <c r="B196" s="152" t="s">
        <v>82</v>
      </c>
      <c r="C196" s="46">
        <v>2970</v>
      </c>
      <c r="D196" s="46">
        <v>2970</v>
      </c>
      <c r="E196" s="46"/>
      <c r="F196" s="46"/>
      <c r="G196" s="46">
        <v>2700</v>
      </c>
      <c r="H196" s="46">
        <v>2662.9</v>
      </c>
      <c r="I196" s="46">
        <v>270</v>
      </c>
      <c r="J196" s="46"/>
      <c r="K196" s="46"/>
      <c r="L196" s="106"/>
      <c r="M196" s="4"/>
    </row>
    <row r="197" spans="1:13" ht="51" customHeight="1">
      <c r="A197" s="476"/>
      <c r="B197" s="152" t="s">
        <v>86</v>
      </c>
      <c r="C197" s="46">
        <v>450</v>
      </c>
      <c r="D197" s="46">
        <v>450</v>
      </c>
      <c r="E197" s="46"/>
      <c r="F197" s="46"/>
      <c r="G197" s="46">
        <v>150</v>
      </c>
      <c r="H197" s="46"/>
      <c r="I197" s="46">
        <v>200</v>
      </c>
      <c r="J197" s="46"/>
      <c r="K197" s="46">
        <v>100</v>
      </c>
      <c r="L197" s="106"/>
      <c r="M197" s="4"/>
    </row>
    <row r="198" spans="1:13" ht="48.75" customHeight="1">
      <c r="A198" s="476"/>
      <c r="B198" s="152" t="s">
        <v>88</v>
      </c>
      <c r="C198" s="46">
        <v>750</v>
      </c>
      <c r="D198" s="46">
        <v>750</v>
      </c>
      <c r="E198" s="46"/>
      <c r="F198" s="46"/>
      <c r="G198" s="46">
        <v>250</v>
      </c>
      <c r="H198" s="46"/>
      <c r="I198" s="46">
        <v>500</v>
      </c>
      <c r="J198" s="46"/>
      <c r="K198" s="46"/>
      <c r="L198" s="106"/>
      <c r="M198" s="4"/>
    </row>
    <row r="199" spans="1:13" ht="26.25" customHeight="1">
      <c r="A199" s="476"/>
      <c r="B199" s="152" t="s">
        <v>184</v>
      </c>
      <c r="C199" s="46">
        <v>500</v>
      </c>
      <c r="D199" s="46">
        <v>500</v>
      </c>
      <c r="E199" s="46"/>
      <c r="F199" s="46"/>
      <c r="G199" s="46">
        <v>500</v>
      </c>
      <c r="H199" s="46">
        <v>463.7</v>
      </c>
      <c r="I199" s="46"/>
      <c r="J199" s="46"/>
      <c r="K199" s="46"/>
      <c r="L199" s="106"/>
      <c r="M199" s="4"/>
    </row>
    <row r="200" spans="1:13" ht="27" customHeight="1">
      <c r="A200" s="27" t="s">
        <v>16</v>
      </c>
      <c r="B200" s="131"/>
      <c r="C200" s="50">
        <f t="shared" ref="C200:L200" si="41">SUM(C199+C198+C197+C196+C195+C194+C193+C192+C191+C190+C189+C188+C187+C186+C185+C184+C183+C182+C181+C180+C179+C178+C177+C176+C175+C174+C173+C172+C171+C170+C169+C168+C167+C166+C165+C164+C163+C162)</f>
        <v>116418.4</v>
      </c>
      <c r="D200" s="50">
        <f t="shared" si="41"/>
        <v>116418.4</v>
      </c>
      <c r="E200" s="50">
        <f t="shared" si="41"/>
        <v>22320</v>
      </c>
      <c r="F200" s="50">
        <f t="shared" si="41"/>
        <v>19522.300000000003</v>
      </c>
      <c r="G200" s="50">
        <f t="shared" si="41"/>
        <v>38722.199999999997</v>
      </c>
      <c r="H200" s="50">
        <f t="shared" si="41"/>
        <v>31958.799999999999</v>
      </c>
      <c r="I200" s="50">
        <f t="shared" si="41"/>
        <v>43460.000000000007</v>
      </c>
      <c r="J200" s="50">
        <f t="shared" si="41"/>
        <v>0</v>
      </c>
      <c r="K200" s="50">
        <f t="shared" si="41"/>
        <v>11916.2</v>
      </c>
      <c r="L200" s="50">
        <f t="shared" si="41"/>
        <v>0</v>
      </c>
      <c r="M200" s="28"/>
    </row>
    <row r="201" spans="1:13" ht="27.75" customHeight="1">
      <c r="A201" s="492"/>
      <c r="B201" s="114" t="s">
        <v>152</v>
      </c>
      <c r="C201" s="50"/>
      <c r="D201" s="50"/>
      <c r="E201" s="50"/>
      <c r="F201" s="50"/>
      <c r="G201" s="50"/>
      <c r="H201" s="50"/>
      <c r="I201" s="50"/>
      <c r="J201" s="50"/>
      <c r="K201" s="50"/>
      <c r="L201" s="50"/>
      <c r="M201" s="28"/>
    </row>
    <row r="202" spans="1:13" ht="27" customHeight="1">
      <c r="A202" s="493"/>
      <c r="B202" s="114" t="s">
        <v>153</v>
      </c>
      <c r="C202" s="50">
        <f t="shared" ref="C202:L202" si="42">SUM(C199+C198+C197+C196+C195+C194+C193+C192+C191+C190+C189+C188+C187+C186+C185+C184+C183+C182+C181+C180+C179+C178+C177+C176+C175+C174+C173+C172+C171+C170+C169+C168+C167+C166+C165+C164+C163+C162)</f>
        <v>116418.4</v>
      </c>
      <c r="D202" s="50">
        <f t="shared" si="42"/>
        <v>116418.4</v>
      </c>
      <c r="E202" s="50">
        <f t="shared" si="42"/>
        <v>22320</v>
      </c>
      <c r="F202" s="50">
        <f t="shared" si="42"/>
        <v>19522.300000000003</v>
      </c>
      <c r="G202" s="50">
        <f t="shared" si="42"/>
        <v>38722.199999999997</v>
      </c>
      <c r="H202" s="50">
        <f t="shared" si="42"/>
        <v>31958.799999999999</v>
      </c>
      <c r="I202" s="50">
        <f t="shared" si="42"/>
        <v>43460.000000000007</v>
      </c>
      <c r="J202" s="50">
        <f t="shared" si="42"/>
        <v>0</v>
      </c>
      <c r="K202" s="50">
        <f t="shared" si="42"/>
        <v>11916.2</v>
      </c>
      <c r="L202" s="50">
        <f t="shared" si="42"/>
        <v>0</v>
      </c>
      <c r="M202" s="28"/>
    </row>
    <row r="203" spans="1:13" s="1" customFormat="1" ht="32.25" customHeight="1" thickBot="1">
      <c r="A203" s="494"/>
      <c r="B203" s="130" t="s">
        <v>154</v>
      </c>
      <c r="C203" s="50"/>
      <c r="D203" s="50"/>
      <c r="E203" s="50"/>
      <c r="F203" s="50"/>
      <c r="G203" s="50"/>
      <c r="H203" s="50"/>
      <c r="I203" s="50"/>
      <c r="J203" s="50"/>
      <c r="K203" s="50"/>
      <c r="L203" s="50"/>
      <c r="M203" s="28"/>
    </row>
    <row r="204" spans="1:13" s="1" customFormat="1" ht="149.25" customHeight="1">
      <c r="A204" s="154" t="s">
        <v>148</v>
      </c>
      <c r="B204" s="49" t="s">
        <v>124</v>
      </c>
      <c r="C204" s="50">
        <v>4625.8999999999996</v>
      </c>
      <c r="D204" s="50">
        <v>4625.8999999999996</v>
      </c>
      <c r="E204" s="50">
        <v>1156.5</v>
      </c>
      <c r="F204" s="50">
        <v>946.4</v>
      </c>
      <c r="G204" s="50">
        <v>1156.5</v>
      </c>
      <c r="H204" s="50">
        <v>1032.5999999999999</v>
      </c>
      <c r="I204" s="50">
        <v>1156.5</v>
      </c>
      <c r="J204" s="50"/>
      <c r="K204" s="50">
        <v>1156.4000000000001</v>
      </c>
      <c r="L204" s="50"/>
      <c r="M204" s="61"/>
    </row>
    <row r="205" spans="1:13" s="1" customFormat="1" ht="147.75" customHeight="1" thickBot="1">
      <c r="A205" s="155" t="s">
        <v>149</v>
      </c>
      <c r="B205" s="49" t="s">
        <v>124</v>
      </c>
      <c r="C205" s="50">
        <v>1500</v>
      </c>
      <c r="D205" s="50">
        <v>1500</v>
      </c>
      <c r="E205" s="50">
        <v>375</v>
      </c>
      <c r="F205" s="50"/>
      <c r="G205" s="50">
        <v>375</v>
      </c>
      <c r="H205" s="50"/>
      <c r="I205" s="50">
        <v>375</v>
      </c>
      <c r="J205" s="50"/>
      <c r="K205" s="50">
        <v>375</v>
      </c>
      <c r="L205" s="50">
        <v>0</v>
      </c>
      <c r="M205" s="61"/>
    </row>
    <row r="206" spans="1:13" s="1" customFormat="1" ht="37.5" customHeight="1">
      <c r="A206" s="138" t="s">
        <v>147</v>
      </c>
      <c r="B206" s="125"/>
      <c r="C206" s="127">
        <f t="shared" ref="C206:L206" si="43">SUM(C205+C204+C200+C158+C151)</f>
        <v>145505</v>
      </c>
      <c r="D206" s="127">
        <f t="shared" si="43"/>
        <v>145505</v>
      </c>
      <c r="E206" s="127">
        <f t="shared" si="43"/>
        <v>24930.2</v>
      </c>
      <c r="F206" s="127">
        <f t="shared" si="43"/>
        <v>21346.700000000004</v>
      </c>
      <c r="G206" s="127">
        <f t="shared" si="43"/>
        <v>46185.7</v>
      </c>
      <c r="H206" s="127">
        <f t="shared" si="43"/>
        <v>33651.300000000003</v>
      </c>
      <c r="I206" s="127">
        <f t="shared" si="43"/>
        <v>60641.500000000007</v>
      </c>
      <c r="J206" s="127">
        <f t="shared" si="43"/>
        <v>0</v>
      </c>
      <c r="K206" s="127">
        <f t="shared" si="43"/>
        <v>13747.6</v>
      </c>
      <c r="L206" s="127">
        <f t="shared" si="43"/>
        <v>0</v>
      </c>
      <c r="M206" s="156"/>
    </row>
    <row r="207" spans="1:13" s="1" customFormat="1" ht="23.25" customHeight="1">
      <c r="A207" s="509"/>
      <c r="B207" s="141" t="s">
        <v>152</v>
      </c>
      <c r="C207" s="157"/>
      <c r="D207" s="157"/>
      <c r="E207" s="157"/>
      <c r="F207" s="157"/>
      <c r="G207" s="157"/>
      <c r="H207" s="157"/>
      <c r="I207" s="157"/>
      <c r="J207" s="157"/>
      <c r="K207" s="157"/>
      <c r="L207" s="157"/>
      <c r="M207" s="158"/>
    </row>
    <row r="208" spans="1:13" s="1" customFormat="1" ht="23.25" customHeight="1">
      <c r="A208" s="510"/>
      <c r="B208" s="141" t="s">
        <v>153</v>
      </c>
      <c r="C208" s="438">
        <f t="shared" ref="C208:L208" si="44">SUM(C205+C204+C202+C160+C153)</f>
        <v>145505</v>
      </c>
      <c r="D208" s="438">
        <f t="shared" si="44"/>
        <v>145505</v>
      </c>
      <c r="E208" s="438">
        <f t="shared" si="44"/>
        <v>24930.2</v>
      </c>
      <c r="F208" s="438">
        <f t="shared" si="44"/>
        <v>21346.700000000004</v>
      </c>
      <c r="G208" s="438">
        <f t="shared" si="44"/>
        <v>46185.7</v>
      </c>
      <c r="H208" s="438">
        <f t="shared" si="44"/>
        <v>33651.300000000003</v>
      </c>
      <c r="I208" s="438">
        <f t="shared" si="44"/>
        <v>60641.500000000007</v>
      </c>
      <c r="J208" s="438">
        <f t="shared" si="44"/>
        <v>0</v>
      </c>
      <c r="K208" s="438">
        <f t="shared" si="44"/>
        <v>13747.6</v>
      </c>
      <c r="L208" s="438">
        <f t="shared" si="44"/>
        <v>0</v>
      </c>
      <c r="M208" s="158"/>
    </row>
    <row r="209" spans="1:13" s="1" customFormat="1" ht="39.75" customHeight="1" thickBot="1">
      <c r="A209" s="511"/>
      <c r="B209" s="142" t="s">
        <v>154</v>
      </c>
      <c r="C209" s="157">
        <f t="shared" ref="C209:L209" si="45">SUM(C203+C161+C154)</f>
        <v>0</v>
      </c>
      <c r="D209" s="157">
        <f t="shared" si="45"/>
        <v>0</v>
      </c>
      <c r="E209" s="157">
        <f t="shared" si="45"/>
        <v>0</v>
      </c>
      <c r="F209" s="157">
        <f t="shared" si="45"/>
        <v>0</v>
      </c>
      <c r="G209" s="157">
        <f t="shared" si="45"/>
        <v>0</v>
      </c>
      <c r="H209" s="157">
        <f t="shared" si="45"/>
        <v>0</v>
      </c>
      <c r="I209" s="157">
        <f t="shared" si="45"/>
        <v>0</v>
      </c>
      <c r="J209" s="157">
        <f t="shared" si="45"/>
        <v>0</v>
      </c>
      <c r="K209" s="157">
        <f t="shared" si="45"/>
        <v>0</v>
      </c>
      <c r="L209" s="157">
        <f t="shared" si="45"/>
        <v>0</v>
      </c>
      <c r="M209" s="158"/>
    </row>
    <row r="210" spans="1:13" ht="18">
      <c r="A210" s="498" t="s">
        <v>32</v>
      </c>
      <c r="B210" s="498"/>
      <c r="C210" s="498"/>
      <c r="D210" s="498"/>
      <c r="E210" s="498"/>
      <c r="F210" s="498"/>
      <c r="G210" s="498"/>
      <c r="H210" s="498"/>
      <c r="I210" s="498"/>
      <c r="J210" s="498"/>
      <c r="K210" s="498"/>
      <c r="L210" s="498"/>
      <c r="M210" s="4"/>
    </row>
    <row r="211" spans="1:13" ht="127.5" customHeight="1">
      <c r="A211" s="176" t="s">
        <v>33</v>
      </c>
      <c r="B211" s="175" t="s">
        <v>90</v>
      </c>
      <c r="C211" s="4">
        <v>241.9</v>
      </c>
      <c r="D211" s="4">
        <v>241.9</v>
      </c>
      <c r="E211" s="4"/>
      <c r="F211" s="4"/>
      <c r="G211" s="4">
        <v>241.9</v>
      </c>
      <c r="H211" s="4">
        <v>198</v>
      </c>
      <c r="I211" s="4"/>
      <c r="J211" s="4"/>
      <c r="K211" s="4"/>
      <c r="L211" s="4"/>
      <c r="M211" s="4"/>
    </row>
    <row r="212" spans="1:13" ht="30.75" customHeight="1">
      <c r="A212" s="279" t="s">
        <v>16</v>
      </c>
      <c r="B212" s="131"/>
      <c r="C212" s="177">
        <f t="shared" ref="C212:L212" si="46">SUM(C211)</f>
        <v>241.9</v>
      </c>
      <c r="D212" s="177">
        <f t="shared" si="46"/>
        <v>241.9</v>
      </c>
      <c r="E212" s="177">
        <f t="shared" si="46"/>
        <v>0</v>
      </c>
      <c r="F212" s="177">
        <f t="shared" si="46"/>
        <v>0</v>
      </c>
      <c r="G212" s="177">
        <f t="shared" si="46"/>
        <v>241.9</v>
      </c>
      <c r="H212" s="177">
        <f t="shared" si="46"/>
        <v>198</v>
      </c>
      <c r="I212" s="177">
        <f t="shared" si="46"/>
        <v>0</v>
      </c>
      <c r="J212" s="177">
        <f t="shared" si="46"/>
        <v>0</v>
      </c>
      <c r="K212" s="177">
        <f t="shared" si="46"/>
        <v>0</v>
      </c>
      <c r="L212" s="177">
        <f t="shared" si="46"/>
        <v>0</v>
      </c>
      <c r="M212" s="51"/>
    </row>
    <row r="213" spans="1:13" ht="24" customHeight="1">
      <c r="A213" s="280"/>
      <c r="B213" s="114" t="s">
        <v>152</v>
      </c>
      <c r="C213" s="177"/>
      <c r="D213" s="177"/>
      <c r="E213" s="177"/>
      <c r="F213" s="177"/>
      <c r="G213" s="177"/>
      <c r="H213" s="177"/>
      <c r="I213" s="177"/>
      <c r="J213" s="177"/>
      <c r="K213" s="177"/>
      <c r="L213" s="51"/>
      <c r="M213" s="51"/>
    </row>
    <row r="214" spans="1:13" ht="26.25" customHeight="1">
      <c r="A214" s="280"/>
      <c r="B214" s="114" t="s">
        <v>153</v>
      </c>
      <c r="C214" s="177">
        <f t="shared" ref="C214:L214" si="47">SUM(C211)</f>
        <v>241.9</v>
      </c>
      <c r="D214" s="177">
        <f t="shared" si="47"/>
        <v>241.9</v>
      </c>
      <c r="E214" s="177">
        <f t="shared" si="47"/>
        <v>0</v>
      </c>
      <c r="F214" s="177">
        <f t="shared" si="47"/>
        <v>0</v>
      </c>
      <c r="G214" s="177">
        <f t="shared" si="47"/>
        <v>241.9</v>
      </c>
      <c r="H214" s="177">
        <f t="shared" si="47"/>
        <v>198</v>
      </c>
      <c r="I214" s="177">
        <f t="shared" si="47"/>
        <v>0</v>
      </c>
      <c r="J214" s="177">
        <f t="shared" si="47"/>
        <v>0</v>
      </c>
      <c r="K214" s="177">
        <f t="shared" si="47"/>
        <v>0</v>
      </c>
      <c r="L214" s="177">
        <f t="shared" si="47"/>
        <v>0</v>
      </c>
      <c r="M214" s="51"/>
    </row>
    <row r="215" spans="1:13" s="1" customFormat="1" ht="32.25" customHeight="1" thickBot="1">
      <c r="A215" s="281"/>
      <c r="B215" s="130" t="s">
        <v>154</v>
      </c>
      <c r="C215" s="52"/>
      <c r="D215" s="52"/>
      <c r="E215" s="52"/>
      <c r="F215" s="52"/>
      <c r="G215" s="52"/>
      <c r="H215" s="52"/>
      <c r="I215" s="52"/>
      <c r="J215" s="52"/>
      <c r="K215" s="52"/>
      <c r="L215" s="28"/>
      <c r="M215" s="28"/>
    </row>
    <row r="216" spans="1:13" ht="48.75" customHeight="1">
      <c r="A216" s="475" t="s">
        <v>34</v>
      </c>
      <c r="B216" s="284" t="s">
        <v>254</v>
      </c>
      <c r="C216" s="285">
        <v>31990.9</v>
      </c>
      <c r="D216" s="285">
        <v>31990.9</v>
      </c>
      <c r="E216" s="285">
        <v>11802.8</v>
      </c>
      <c r="F216" s="285">
        <v>11802.8</v>
      </c>
      <c r="G216" s="286">
        <v>20188.099999999999</v>
      </c>
      <c r="H216" s="286">
        <v>19220</v>
      </c>
      <c r="I216" s="285"/>
      <c r="J216" s="287"/>
      <c r="K216" s="285"/>
      <c r="L216" s="285"/>
      <c r="M216" s="94"/>
    </row>
    <row r="217" spans="1:13" ht="39.75" customHeight="1">
      <c r="A217" s="512"/>
      <c r="B217" s="295" t="s">
        <v>112</v>
      </c>
      <c r="C217" s="294">
        <v>31990.9</v>
      </c>
      <c r="D217" s="294">
        <v>31990.9</v>
      </c>
      <c r="E217" s="289">
        <v>11802.8</v>
      </c>
      <c r="F217" s="289">
        <v>11802.8</v>
      </c>
      <c r="G217" s="296">
        <v>20188.099999999999</v>
      </c>
      <c r="H217" s="286">
        <v>19220</v>
      </c>
      <c r="I217" s="289"/>
      <c r="J217" s="290"/>
      <c r="K217" s="289"/>
      <c r="L217" s="289"/>
      <c r="M217" s="94"/>
    </row>
    <row r="218" spans="1:13" ht="44.25" customHeight="1">
      <c r="A218" s="512"/>
      <c r="B218" s="288" t="s">
        <v>255</v>
      </c>
      <c r="C218" s="289">
        <v>300</v>
      </c>
      <c r="D218" s="289">
        <v>300</v>
      </c>
      <c r="E218" s="289"/>
      <c r="F218" s="289"/>
      <c r="G218" s="289"/>
      <c r="H218" s="289"/>
      <c r="I218" s="289">
        <v>300</v>
      </c>
      <c r="J218" s="290"/>
      <c r="K218" s="289"/>
      <c r="L218" s="289"/>
      <c r="M218" s="94"/>
    </row>
    <row r="219" spans="1:13" ht="45" customHeight="1">
      <c r="A219" s="512"/>
      <c r="B219" s="295" t="s">
        <v>112</v>
      </c>
      <c r="C219" s="294">
        <v>300</v>
      </c>
      <c r="D219" s="294">
        <v>300</v>
      </c>
      <c r="E219" s="289"/>
      <c r="F219" s="289"/>
      <c r="G219" s="289"/>
      <c r="H219" s="289"/>
      <c r="I219" s="289">
        <v>300</v>
      </c>
      <c r="J219" s="290"/>
      <c r="K219" s="289"/>
      <c r="L219" s="289"/>
      <c r="M219" s="94"/>
    </row>
    <row r="220" spans="1:13" ht="37.5" customHeight="1">
      <c r="A220" s="512"/>
      <c r="B220" s="93" t="s">
        <v>189</v>
      </c>
      <c r="C220" s="26">
        <v>680.6</v>
      </c>
      <c r="D220" s="26">
        <v>680.6</v>
      </c>
      <c r="E220" s="26">
        <v>680.6</v>
      </c>
      <c r="F220" s="26">
        <v>680.5</v>
      </c>
      <c r="G220" s="26"/>
      <c r="H220" s="26"/>
      <c r="I220" s="26"/>
      <c r="J220" s="291"/>
      <c r="K220" s="26"/>
      <c r="L220" s="26"/>
      <c r="M220" s="94"/>
    </row>
    <row r="221" spans="1:13" ht="41.25" customHeight="1">
      <c r="A221" s="512"/>
      <c r="B221" s="297" t="s">
        <v>112</v>
      </c>
      <c r="C221" s="91">
        <v>680.6</v>
      </c>
      <c r="D221" s="91">
        <v>680.6</v>
      </c>
      <c r="E221" s="26">
        <v>680.6</v>
      </c>
      <c r="F221" s="26">
        <v>680.5</v>
      </c>
      <c r="G221" s="26"/>
      <c r="H221" s="26"/>
      <c r="I221" s="26"/>
      <c r="J221" s="291"/>
      <c r="K221" s="26"/>
      <c r="L221" s="26"/>
      <c r="M221" s="94"/>
    </row>
    <row r="222" spans="1:13" ht="48" customHeight="1">
      <c r="A222" s="512"/>
      <c r="B222" s="93" t="s">
        <v>135</v>
      </c>
      <c r="C222" s="26">
        <v>643.79999999999995</v>
      </c>
      <c r="D222" s="26">
        <v>643.79999999999995</v>
      </c>
      <c r="E222" s="26">
        <v>494.6</v>
      </c>
      <c r="F222" s="26">
        <v>494.6</v>
      </c>
      <c r="G222" s="26">
        <v>149.19999999999999</v>
      </c>
      <c r="H222" s="26"/>
      <c r="I222" s="26"/>
      <c r="J222" s="291"/>
      <c r="K222" s="26"/>
      <c r="L222" s="26"/>
      <c r="M222" s="94"/>
    </row>
    <row r="223" spans="1:13" ht="29.25" customHeight="1">
      <c r="A223" s="512"/>
      <c r="B223" s="297" t="s">
        <v>112</v>
      </c>
      <c r="C223" s="91">
        <v>643.79999999999995</v>
      </c>
      <c r="D223" s="91">
        <v>643.79999999999995</v>
      </c>
      <c r="E223" s="26">
        <v>494.6</v>
      </c>
      <c r="F223" s="26">
        <v>494.6</v>
      </c>
      <c r="G223" s="26">
        <v>149.19999999999999</v>
      </c>
      <c r="H223" s="26"/>
      <c r="I223" s="26"/>
      <c r="J223" s="291"/>
      <c r="K223" s="26"/>
      <c r="L223" s="26"/>
      <c r="M223" s="144"/>
    </row>
    <row r="224" spans="1:13" ht="29.25" customHeight="1">
      <c r="A224" s="512"/>
      <c r="B224" s="292" t="s">
        <v>221</v>
      </c>
      <c r="C224" s="289">
        <v>5300</v>
      </c>
      <c r="D224" s="289">
        <v>5300</v>
      </c>
      <c r="E224" s="289">
        <v>938.6</v>
      </c>
      <c r="F224" s="289">
        <v>938.6</v>
      </c>
      <c r="G224" s="289">
        <v>4361.3999999999996</v>
      </c>
      <c r="H224" s="289">
        <v>4340.6000000000004</v>
      </c>
      <c r="I224" s="289"/>
      <c r="J224" s="289"/>
      <c r="K224" s="289"/>
      <c r="L224" s="289"/>
      <c r="M224" s="144"/>
    </row>
    <row r="225" spans="1:13" ht="29.25" customHeight="1">
      <c r="A225" s="512"/>
      <c r="B225" s="298" t="s">
        <v>112</v>
      </c>
      <c r="C225" s="294">
        <v>5300</v>
      </c>
      <c r="D225" s="294">
        <v>5300</v>
      </c>
      <c r="E225" s="289">
        <v>938.6</v>
      </c>
      <c r="F225" s="289">
        <v>938.6</v>
      </c>
      <c r="G225" s="289">
        <v>4361.3999999999996</v>
      </c>
      <c r="H225" s="289">
        <v>4340.6000000000004</v>
      </c>
      <c r="I225" s="289"/>
      <c r="J225" s="289"/>
      <c r="K225" s="289"/>
      <c r="L225" s="289"/>
      <c r="M225" s="144"/>
    </row>
    <row r="226" spans="1:13" ht="29.25" customHeight="1">
      <c r="A226" s="512"/>
      <c r="B226" s="293" t="s">
        <v>256</v>
      </c>
      <c r="C226" s="289">
        <v>6140</v>
      </c>
      <c r="D226" s="289">
        <v>6140</v>
      </c>
      <c r="E226" s="289"/>
      <c r="F226" s="289"/>
      <c r="G226" s="289"/>
      <c r="H226" s="289"/>
      <c r="I226" s="289">
        <v>3070</v>
      </c>
      <c r="J226" s="289"/>
      <c r="K226" s="289">
        <v>3070</v>
      </c>
      <c r="L226" s="289"/>
      <c r="M226" s="144"/>
    </row>
    <row r="227" spans="1:13" ht="29.25" customHeight="1">
      <c r="A227" s="512"/>
      <c r="B227" s="298" t="s">
        <v>112</v>
      </c>
      <c r="C227" s="294">
        <v>6140</v>
      </c>
      <c r="D227" s="294">
        <v>6140</v>
      </c>
      <c r="E227" s="289"/>
      <c r="F227" s="289"/>
      <c r="G227" s="289"/>
      <c r="H227" s="289"/>
      <c r="I227" s="289">
        <v>3070</v>
      </c>
      <c r="J227" s="289"/>
      <c r="K227" s="289">
        <v>3070</v>
      </c>
      <c r="L227" s="289"/>
      <c r="M227" s="144"/>
    </row>
    <row r="228" spans="1:13" ht="40.5" customHeight="1">
      <c r="A228" s="512"/>
      <c r="B228" s="293" t="s">
        <v>222</v>
      </c>
      <c r="C228" s="289">
        <f>C229+C230</f>
        <v>2247.1999999999998</v>
      </c>
      <c r="D228" s="289">
        <f>D229+D230</f>
        <v>2247.1999999999998</v>
      </c>
      <c r="E228" s="289"/>
      <c r="F228" s="289"/>
      <c r="G228" s="289">
        <v>647.20000000000005</v>
      </c>
      <c r="H228" s="289">
        <v>647.1</v>
      </c>
      <c r="I228" s="289">
        <v>1600</v>
      </c>
      <c r="J228" s="289"/>
      <c r="K228" s="289"/>
      <c r="L228" s="289"/>
      <c r="M228" s="144"/>
    </row>
    <row r="229" spans="1:13" ht="29.25" customHeight="1">
      <c r="A229" s="512"/>
      <c r="B229" s="293" t="s">
        <v>112</v>
      </c>
      <c r="C229" s="289">
        <v>747.2</v>
      </c>
      <c r="D229" s="289">
        <v>747.2</v>
      </c>
      <c r="E229" s="289"/>
      <c r="F229" s="289"/>
      <c r="G229" s="289">
        <v>647.20000000000005</v>
      </c>
      <c r="H229" s="289">
        <v>647.1</v>
      </c>
      <c r="I229" s="289">
        <v>100</v>
      </c>
      <c r="J229" s="289"/>
      <c r="K229" s="289"/>
      <c r="L229" s="289"/>
      <c r="M229" s="144"/>
    </row>
    <row r="230" spans="1:13" ht="29.25" customHeight="1">
      <c r="A230" s="512"/>
      <c r="B230" s="300" t="s">
        <v>89</v>
      </c>
      <c r="C230" s="301">
        <v>1500</v>
      </c>
      <c r="D230" s="301">
        <v>1500</v>
      </c>
      <c r="E230" s="289"/>
      <c r="F230" s="289"/>
      <c r="G230" s="289"/>
      <c r="H230" s="289"/>
      <c r="I230" s="289">
        <v>1500</v>
      </c>
      <c r="J230" s="289"/>
      <c r="K230" s="289"/>
      <c r="L230" s="289"/>
      <c r="M230" s="144"/>
    </row>
    <row r="231" spans="1:13" ht="29.25" customHeight="1">
      <c r="A231" s="512"/>
      <c r="B231" s="293" t="s">
        <v>257</v>
      </c>
      <c r="C231" s="294">
        <v>10000</v>
      </c>
      <c r="D231" s="294">
        <v>10000</v>
      </c>
      <c r="E231" s="289"/>
      <c r="F231" s="289"/>
      <c r="G231" s="289"/>
      <c r="H231" s="289"/>
      <c r="I231" s="289">
        <v>5000</v>
      </c>
      <c r="J231" s="289"/>
      <c r="K231" s="289">
        <v>5000</v>
      </c>
      <c r="L231" s="289"/>
      <c r="M231" s="144"/>
    </row>
    <row r="232" spans="1:13" ht="29.25" customHeight="1">
      <c r="A232" s="512"/>
      <c r="B232" s="293" t="s">
        <v>112</v>
      </c>
      <c r="C232" s="294">
        <v>10000</v>
      </c>
      <c r="D232" s="294">
        <v>10000</v>
      </c>
      <c r="E232" s="289"/>
      <c r="F232" s="289"/>
      <c r="G232" s="289"/>
      <c r="H232" s="289"/>
      <c r="I232" s="289">
        <v>5000</v>
      </c>
      <c r="J232" s="289"/>
      <c r="K232" s="289">
        <v>5000</v>
      </c>
      <c r="L232" s="289"/>
      <c r="M232" s="144"/>
    </row>
    <row r="233" spans="1:13" ht="29.25" customHeight="1">
      <c r="A233" s="512"/>
      <c r="B233" s="293" t="s">
        <v>258</v>
      </c>
      <c r="C233" s="294">
        <v>1000</v>
      </c>
      <c r="D233" s="294">
        <v>1000</v>
      </c>
      <c r="E233" s="289"/>
      <c r="F233" s="289"/>
      <c r="G233" s="289"/>
      <c r="H233" s="289"/>
      <c r="I233" s="289">
        <v>1000</v>
      </c>
      <c r="J233" s="289"/>
      <c r="K233" s="289"/>
      <c r="L233" s="289"/>
      <c r="M233" s="144"/>
    </row>
    <row r="234" spans="1:13" ht="29.25" customHeight="1">
      <c r="A234" s="512"/>
      <c r="B234" s="293" t="s">
        <v>112</v>
      </c>
      <c r="C234" s="294">
        <v>1000</v>
      </c>
      <c r="D234" s="294">
        <v>1000</v>
      </c>
      <c r="E234" s="289"/>
      <c r="F234" s="289"/>
      <c r="G234" s="289"/>
      <c r="H234" s="289"/>
      <c r="I234" s="289">
        <v>1000</v>
      </c>
      <c r="J234" s="289"/>
      <c r="K234" s="289"/>
      <c r="L234" s="289"/>
      <c r="M234" s="144"/>
    </row>
    <row r="235" spans="1:13" ht="29.25" customHeight="1">
      <c r="A235" s="512"/>
      <c r="B235" s="293" t="s">
        <v>259</v>
      </c>
      <c r="C235" s="294">
        <v>621</v>
      </c>
      <c r="D235" s="294">
        <v>621</v>
      </c>
      <c r="E235" s="289"/>
      <c r="F235" s="289"/>
      <c r="G235" s="289"/>
      <c r="H235" s="289"/>
      <c r="I235" s="289">
        <v>621</v>
      </c>
      <c r="J235" s="289"/>
      <c r="K235" s="289"/>
      <c r="L235" s="289"/>
      <c r="M235" s="144"/>
    </row>
    <row r="236" spans="1:13" ht="29.25" customHeight="1">
      <c r="A236" s="512"/>
      <c r="B236" s="293" t="s">
        <v>112</v>
      </c>
      <c r="C236" s="294">
        <v>621</v>
      </c>
      <c r="D236" s="294">
        <v>621</v>
      </c>
      <c r="E236" s="289"/>
      <c r="F236" s="289"/>
      <c r="G236" s="289"/>
      <c r="H236" s="289"/>
      <c r="I236" s="289">
        <v>621</v>
      </c>
      <c r="J236" s="289"/>
      <c r="K236" s="289"/>
      <c r="L236" s="289"/>
      <c r="M236" s="144"/>
    </row>
    <row r="237" spans="1:13" ht="29.25" customHeight="1">
      <c r="A237" s="512"/>
      <c r="B237" s="293" t="s">
        <v>260</v>
      </c>
      <c r="C237" s="294">
        <v>2000</v>
      </c>
      <c r="D237" s="294">
        <v>2000</v>
      </c>
      <c r="E237" s="289"/>
      <c r="F237" s="289"/>
      <c r="G237" s="289"/>
      <c r="H237" s="289"/>
      <c r="I237" s="289">
        <v>1000</v>
      </c>
      <c r="J237" s="289"/>
      <c r="K237" s="289">
        <v>1000</v>
      </c>
      <c r="L237" s="289"/>
      <c r="M237" s="144"/>
    </row>
    <row r="238" spans="1:13" ht="29.25" customHeight="1">
      <c r="A238" s="512"/>
      <c r="B238" s="293" t="s">
        <v>112</v>
      </c>
      <c r="C238" s="299">
        <v>2000</v>
      </c>
      <c r="D238" s="294">
        <v>2000</v>
      </c>
      <c r="E238" s="289"/>
      <c r="F238" s="289"/>
      <c r="G238" s="289"/>
      <c r="H238" s="289"/>
      <c r="I238" s="289">
        <v>1000</v>
      </c>
      <c r="J238" s="289"/>
      <c r="K238" s="289">
        <v>1000</v>
      </c>
      <c r="L238" s="289"/>
      <c r="M238" s="144"/>
    </row>
    <row r="239" spans="1:13" ht="30.75" customHeight="1">
      <c r="A239" s="27" t="s">
        <v>16</v>
      </c>
      <c r="B239" s="131"/>
      <c r="C239" s="28">
        <f t="shared" ref="C239:L239" si="48">SUM(C216+C218+C220+C222+C224+C226+C228+C231+C233+C235+C237)</f>
        <v>60923.5</v>
      </c>
      <c r="D239" s="28">
        <f t="shared" si="48"/>
        <v>60923.5</v>
      </c>
      <c r="E239" s="28">
        <f t="shared" si="48"/>
        <v>13916.6</v>
      </c>
      <c r="F239" s="28">
        <f t="shared" si="48"/>
        <v>13916.5</v>
      </c>
      <c r="G239" s="28">
        <f t="shared" si="48"/>
        <v>25345.899999999998</v>
      </c>
      <c r="H239" s="28">
        <f t="shared" si="48"/>
        <v>24207.699999999997</v>
      </c>
      <c r="I239" s="28">
        <f t="shared" si="48"/>
        <v>12591</v>
      </c>
      <c r="J239" s="28">
        <f t="shared" si="48"/>
        <v>0</v>
      </c>
      <c r="K239" s="28">
        <f t="shared" si="48"/>
        <v>9070</v>
      </c>
      <c r="L239" s="28">
        <f t="shared" si="48"/>
        <v>0</v>
      </c>
      <c r="M239" s="28"/>
    </row>
    <row r="240" spans="1:13" ht="27" customHeight="1">
      <c r="A240" s="27"/>
      <c r="B240" s="114" t="s">
        <v>152</v>
      </c>
      <c r="C240" s="28"/>
      <c r="D240" s="28"/>
      <c r="E240" s="28"/>
      <c r="F240" s="28"/>
      <c r="G240" s="28"/>
      <c r="H240" s="28"/>
      <c r="I240" s="28"/>
      <c r="J240" s="28"/>
      <c r="K240" s="28"/>
      <c r="L240" s="28"/>
      <c r="M240" s="28"/>
    </row>
    <row r="241" spans="1:13" ht="30" customHeight="1">
      <c r="A241" s="27"/>
      <c r="B241" s="114" t="s">
        <v>153</v>
      </c>
      <c r="C241" s="28">
        <f t="shared" ref="C241:L241" si="49">SUM(C217+C219+C221+C223+C225+C227+C229+C232+C234+C236+C238)</f>
        <v>59423.5</v>
      </c>
      <c r="D241" s="28">
        <f t="shared" si="49"/>
        <v>59423.5</v>
      </c>
      <c r="E241" s="28">
        <f t="shared" si="49"/>
        <v>13916.6</v>
      </c>
      <c r="F241" s="28">
        <f t="shared" si="49"/>
        <v>13916.5</v>
      </c>
      <c r="G241" s="28">
        <f t="shared" si="49"/>
        <v>25345.899999999998</v>
      </c>
      <c r="H241" s="28">
        <f t="shared" si="49"/>
        <v>24207.699999999997</v>
      </c>
      <c r="I241" s="28">
        <f t="shared" si="49"/>
        <v>11091</v>
      </c>
      <c r="J241" s="28">
        <f t="shared" si="49"/>
        <v>0</v>
      </c>
      <c r="K241" s="28">
        <f t="shared" si="49"/>
        <v>9070</v>
      </c>
      <c r="L241" s="28">
        <f t="shared" si="49"/>
        <v>0</v>
      </c>
      <c r="M241" s="28"/>
    </row>
    <row r="242" spans="1:13" s="1" customFormat="1" ht="32.25" customHeight="1" thickBot="1">
      <c r="A242" s="27"/>
      <c r="B242" s="130" t="s">
        <v>154</v>
      </c>
      <c r="C242" s="28">
        <f t="shared" ref="C242:L242" si="50">SUM(C230)</f>
        <v>1500</v>
      </c>
      <c r="D242" s="28">
        <f t="shared" si="50"/>
        <v>1500</v>
      </c>
      <c r="E242" s="28">
        <f t="shared" si="50"/>
        <v>0</v>
      </c>
      <c r="F242" s="28">
        <f t="shared" si="50"/>
        <v>0</v>
      </c>
      <c r="G242" s="28">
        <f t="shared" si="50"/>
        <v>0</v>
      </c>
      <c r="H242" s="28">
        <f t="shared" si="50"/>
        <v>0</v>
      </c>
      <c r="I242" s="28">
        <f t="shared" si="50"/>
        <v>1500</v>
      </c>
      <c r="J242" s="28">
        <f t="shared" si="50"/>
        <v>0</v>
      </c>
      <c r="K242" s="28">
        <f t="shared" si="50"/>
        <v>0</v>
      </c>
      <c r="L242" s="28">
        <f t="shared" si="50"/>
        <v>0</v>
      </c>
      <c r="M242" s="28"/>
    </row>
    <row r="243" spans="1:13" ht="168" customHeight="1">
      <c r="A243" s="475" t="s">
        <v>35</v>
      </c>
      <c r="B243" s="35" t="s">
        <v>190</v>
      </c>
      <c r="C243" s="4">
        <v>60</v>
      </c>
      <c r="D243" s="4">
        <v>60</v>
      </c>
      <c r="E243" s="4"/>
      <c r="F243" s="4"/>
      <c r="G243" s="4"/>
      <c r="H243" s="4"/>
      <c r="I243" s="4"/>
      <c r="J243" s="4"/>
      <c r="K243" s="4">
        <v>60</v>
      </c>
      <c r="L243" s="4"/>
      <c r="M243" s="4"/>
    </row>
    <row r="244" spans="1:13" ht="134.25" customHeight="1">
      <c r="A244" s="476"/>
      <c r="B244" s="178" t="s">
        <v>261</v>
      </c>
      <c r="C244" s="19">
        <v>65</v>
      </c>
      <c r="D244" s="19">
        <v>65</v>
      </c>
      <c r="E244" s="19"/>
      <c r="F244" s="19"/>
      <c r="G244" s="19"/>
      <c r="H244" s="19"/>
      <c r="I244" s="19"/>
      <c r="J244" s="19"/>
      <c r="K244" s="19">
        <v>65</v>
      </c>
      <c r="L244" s="19"/>
      <c r="M244" s="19"/>
    </row>
    <row r="245" spans="1:13" ht="36.75" customHeight="1">
      <c r="A245" s="27" t="s">
        <v>16</v>
      </c>
      <c r="B245" s="131"/>
      <c r="C245" s="28">
        <f t="shared" ref="C245:L245" si="51">SUM(C243+C244)</f>
        <v>125</v>
      </c>
      <c r="D245" s="28">
        <f t="shared" si="51"/>
        <v>125</v>
      </c>
      <c r="E245" s="28">
        <f t="shared" si="51"/>
        <v>0</v>
      </c>
      <c r="F245" s="28">
        <f t="shared" si="51"/>
        <v>0</v>
      </c>
      <c r="G245" s="28">
        <f t="shared" si="51"/>
        <v>0</v>
      </c>
      <c r="H245" s="28">
        <f t="shared" si="51"/>
        <v>0</v>
      </c>
      <c r="I245" s="28">
        <f t="shared" si="51"/>
        <v>0</v>
      </c>
      <c r="J245" s="28">
        <f t="shared" si="51"/>
        <v>0</v>
      </c>
      <c r="K245" s="28">
        <f t="shared" si="51"/>
        <v>125</v>
      </c>
      <c r="L245" s="28">
        <f t="shared" si="51"/>
        <v>0</v>
      </c>
      <c r="M245" s="28"/>
    </row>
    <row r="246" spans="1:13" ht="24" customHeight="1">
      <c r="A246" s="489"/>
      <c r="B246" s="114" t="s">
        <v>152</v>
      </c>
      <c r="C246" s="51"/>
      <c r="D246" s="51"/>
      <c r="E246" s="51"/>
      <c r="F246" s="51"/>
      <c r="G246" s="51"/>
      <c r="H246" s="51"/>
      <c r="I246" s="51"/>
      <c r="J246" s="51"/>
      <c r="K246" s="51"/>
      <c r="L246" s="51"/>
      <c r="M246" s="51"/>
    </row>
    <row r="247" spans="1:13" ht="27.75" customHeight="1">
      <c r="A247" s="501"/>
      <c r="B247" s="114" t="s">
        <v>153</v>
      </c>
      <c r="C247" s="51">
        <f t="shared" ref="C247:L247" si="52">SUM(C244+C243)</f>
        <v>125</v>
      </c>
      <c r="D247" s="51">
        <f t="shared" si="52"/>
        <v>125</v>
      </c>
      <c r="E247" s="51">
        <f t="shared" si="52"/>
        <v>0</v>
      </c>
      <c r="F247" s="51">
        <f t="shared" si="52"/>
        <v>0</v>
      </c>
      <c r="G247" s="51">
        <f t="shared" si="52"/>
        <v>0</v>
      </c>
      <c r="H247" s="51">
        <f t="shared" si="52"/>
        <v>0</v>
      </c>
      <c r="I247" s="51">
        <f t="shared" si="52"/>
        <v>0</v>
      </c>
      <c r="J247" s="51">
        <f t="shared" si="52"/>
        <v>0</v>
      </c>
      <c r="K247" s="51">
        <f t="shared" si="52"/>
        <v>125</v>
      </c>
      <c r="L247" s="51">
        <f t="shared" si="52"/>
        <v>0</v>
      </c>
      <c r="M247" s="51"/>
    </row>
    <row r="248" spans="1:13" s="1" customFormat="1" ht="32.25" customHeight="1" thickBot="1">
      <c r="A248" s="502"/>
      <c r="B248" s="130" t="s">
        <v>154</v>
      </c>
      <c r="C248" s="28"/>
      <c r="D248" s="28"/>
      <c r="E248" s="28"/>
      <c r="F248" s="28"/>
      <c r="G248" s="28"/>
      <c r="H248" s="28"/>
      <c r="I248" s="28"/>
      <c r="J248" s="28"/>
      <c r="K248" s="28"/>
      <c r="L248" s="28"/>
      <c r="M248" s="28"/>
    </row>
    <row r="249" spans="1:13" s="1" customFormat="1" ht="121.5" customHeight="1">
      <c r="A249" s="179" t="s">
        <v>139</v>
      </c>
      <c r="B249" s="180" t="s">
        <v>140</v>
      </c>
      <c r="C249" s="97">
        <v>3057.8</v>
      </c>
      <c r="D249" s="97">
        <v>3057.8</v>
      </c>
      <c r="E249" s="97">
        <v>777.5</v>
      </c>
      <c r="F249" s="97">
        <v>703.2</v>
      </c>
      <c r="G249" s="97">
        <v>836.3</v>
      </c>
      <c r="H249" s="97">
        <v>635.9</v>
      </c>
      <c r="I249" s="97">
        <v>691.6</v>
      </c>
      <c r="J249" s="97"/>
      <c r="K249" s="97">
        <v>752.4</v>
      </c>
      <c r="L249" s="52"/>
      <c r="M249" s="61"/>
    </row>
    <row r="250" spans="1:13" s="1" customFormat="1" ht="121.5" customHeight="1">
      <c r="A250" s="302" t="s">
        <v>262</v>
      </c>
      <c r="B250" s="303" t="s">
        <v>263</v>
      </c>
      <c r="C250" s="43">
        <v>1000</v>
      </c>
      <c r="D250" s="43">
        <v>1000</v>
      </c>
      <c r="E250" s="43"/>
      <c r="F250" s="43"/>
      <c r="G250" s="43"/>
      <c r="H250" s="43"/>
      <c r="I250" s="43">
        <v>1000</v>
      </c>
      <c r="J250" s="43"/>
      <c r="K250" s="43"/>
      <c r="L250" s="43"/>
      <c r="M250" s="43"/>
    </row>
    <row r="251" spans="1:13" s="1" customFormat="1" ht="33.75" customHeight="1">
      <c r="A251" s="124" t="s">
        <v>2</v>
      </c>
      <c r="B251" s="139"/>
      <c r="C251" s="128">
        <f t="shared" ref="C251:L251" si="53">SUM(C249+C245+C239+C212+C250)</f>
        <v>65348.200000000004</v>
      </c>
      <c r="D251" s="128">
        <f t="shared" si="53"/>
        <v>65348.200000000004</v>
      </c>
      <c r="E251" s="128">
        <f t="shared" si="53"/>
        <v>14694.1</v>
      </c>
      <c r="F251" s="128">
        <f t="shared" si="53"/>
        <v>14619.7</v>
      </c>
      <c r="G251" s="128">
        <f t="shared" si="53"/>
        <v>26424.1</v>
      </c>
      <c r="H251" s="128">
        <f t="shared" si="53"/>
        <v>25041.599999999999</v>
      </c>
      <c r="I251" s="128">
        <f t="shared" si="53"/>
        <v>14282.6</v>
      </c>
      <c r="J251" s="128">
        <f t="shared" si="53"/>
        <v>0</v>
      </c>
      <c r="K251" s="128">
        <f t="shared" si="53"/>
        <v>9947.4</v>
      </c>
      <c r="L251" s="128">
        <f t="shared" si="53"/>
        <v>0</v>
      </c>
      <c r="M251" s="128"/>
    </row>
    <row r="252" spans="1:13" s="1" customFormat="1" ht="27.75" customHeight="1">
      <c r="A252" s="124"/>
      <c r="B252" s="141" t="s">
        <v>152</v>
      </c>
      <c r="C252" s="128"/>
      <c r="D252" s="128"/>
      <c r="E252" s="128"/>
      <c r="F252" s="128"/>
      <c r="G252" s="128"/>
      <c r="H252" s="128"/>
      <c r="I252" s="128"/>
      <c r="J252" s="128"/>
      <c r="K252" s="128"/>
      <c r="L252" s="128"/>
      <c r="M252" s="128"/>
    </row>
    <row r="253" spans="1:13" s="1" customFormat="1" ht="27.75" customHeight="1">
      <c r="A253" s="124"/>
      <c r="B253" s="141" t="s">
        <v>153</v>
      </c>
      <c r="C253" s="128">
        <f>SUM(C249+C247+C241+C214+C250)</f>
        <v>63848.200000000004</v>
      </c>
      <c r="D253" s="128">
        <f>SUM(D249+D247+D241+D214+D250)</f>
        <v>63848.200000000004</v>
      </c>
      <c r="E253" s="128">
        <f t="shared" ref="E253:L253" si="54">SUM(E249+E247+E241+E214)</f>
        <v>14694.1</v>
      </c>
      <c r="F253" s="128">
        <f t="shared" si="54"/>
        <v>14619.7</v>
      </c>
      <c r="G253" s="128">
        <f t="shared" si="54"/>
        <v>26424.1</v>
      </c>
      <c r="H253" s="128">
        <f t="shared" si="54"/>
        <v>25041.599999999999</v>
      </c>
      <c r="I253" s="128">
        <f>SUM(I249+I247+I241+I214+I250)</f>
        <v>12782.6</v>
      </c>
      <c r="J253" s="128">
        <f t="shared" si="54"/>
        <v>0</v>
      </c>
      <c r="K253" s="128">
        <f t="shared" si="54"/>
        <v>9947.4</v>
      </c>
      <c r="L253" s="128">
        <f t="shared" si="54"/>
        <v>0</v>
      </c>
      <c r="M253" s="128"/>
    </row>
    <row r="254" spans="1:13" s="1" customFormat="1" ht="39" customHeight="1" thickBot="1">
      <c r="A254" s="124"/>
      <c r="B254" s="142" t="s">
        <v>154</v>
      </c>
      <c r="C254" s="128">
        <f t="shared" ref="C254:K254" si="55">SUM(C248+C242+C215)</f>
        <v>1500</v>
      </c>
      <c r="D254" s="128">
        <f t="shared" si="55"/>
        <v>1500</v>
      </c>
      <c r="E254" s="128">
        <f t="shared" si="55"/>
        <v>0</v>
      </c>
      <c r="F254" s="128">
        <f t="shared" si="55"/>
        <v>0</v>
      </c>
      <c r="G254" s="128">
        <f t="shared" si="55"/>
        <v>0</v>
      </c>
      <c r="H254" s="128">
        <f t="shared" si="55"/>
        <v>0</v>
      </c>
      <c r="I254" s="128">
        <f t="shared" si="55"/>
        <v>1500</v>
      </c>
      <c r="J254" s="128">
        <f t="shared" si="55"/>
        <v>0</v>
      </c>
      <c r="K254" s="128">
        <f t="shared" si="55"/>
        <v>0</v>
      </c>
      <c r="L254" s="128">
        <f>SUM(L242)</f>
        <v>0</v>
      </c>
      <c r="M254" s="128"/>
    </row>
    <row r="255" spans="1:13" ht="18" customHeight="1">
      <c r="A255" s="498" t="s">
        <v>36</v>
      </c>
      <c r="B255" s="498"/>
      <c r="C255" s="498"/>
      <c r="D255" s="498"/>
      <c r="E255" s="498"/>
      <c r="F255" s="498"/>
      <c r="G255" s="498"/>
      <c r="H255" s="498"/>
      <c r="I255" s="498"/>
      <c r="J255" s="498"/>
      <c r="K255" s="498"/>
      <c r="L255" s="498"/>
      <c r="M255" s="4"/>
    </row>
    <row r="256" spans="1:13" ht="69" customHeight="1">
      <c r="A256" s="475" t="s">
        <v>223</v>
      </c>
      <c r="B256" s="304" t="s">
        <v>264</v>
      </c>
      <c r="C256" s="305">
        <v>800</v>
      </c>
      <c r="D256" s="306">
        <v>800</v>
      </c>
      <c r="E256" s="307">
        <v>200</v>
      </c>
      <c r="F256" s="308">
        <v>235.8</v>
      </c>
      <c r="G256" s="309">
        <v>200</v>
      </c>
      <c r="H256" s="309">
        <v>485.6</v>
      </c>
      <c r="I256" s="309">
        <v>200</v>
      </c>
      <c r="J256" s="310"/>
      <c r="K256" s="310">
        <v>200</v>
      </c>
      <c r="L256" s="311"/>
      <c r="M256" s="71"/>
    </row>
    <row r="257" spans="1:13" ht="117" customHeight="1">
      <c r="A257" s="476"/>
      <c r="B257" s="304" t="s">
        <v>265</v>
      </c>
      <c r="C257" s="312">
        <v>1230</v>
      </c>
      <c r="D257" s="74">
        <v>1230</v>
      </c>
      <c r="E257" s="74">
        <v>307.5</v>
      </c>
      <c r="F257" s="74">
        <v>55</v>
      </c>
      <c r="G257" s="74">
        <v>307.5</v>
      </c>
      <c r="H257" s="74">
        <v>455.4</v>
      </c>
      <c r="I257" s="74">
        <v>307.5</v>
      </c>
      <c r="J257" s="313"/>
      <c r="K257" s="313">
        <v>307.5</v>
      </c>
      <c r="L257" s="98"/>
      <c r="M257" s="71"/>
    </row>
    <row r="258" spans="1:13" ht="45" customHeight="1">
      <c r="A258" s="476"/>
      <c r="B258" s="304" t="s">
        <v>266</v>
      </c>
      <c r="C258" s="314">
        <v>510</v>
      </c>
      <c r="D258" s="315">
        <v>510</v>
      </c>
      <c r="E258" s="74">
        <v>127.5</v>
      </c>
      <c r="F258" s="74">
        <v>46.4</v>
      </c>
      <c r="G258" s="74">
        <v>127.5</v>
      </c>
      <c r="H258" s="74">
        <v>213.5</v>
      </c>
      <c r="I258" s="74">
        <v>127.5</v>
      </c>
      <c r="J258" s="313"/>
      <c r="K258" s="313">
        <v>127.5</v>
      </c>
      <c r="L258" s="98"/>
      <c r="M258" s="71"/>
    </row>
    <row r="259" spans="1:13" ht="61.5" customHeight="1">
      <c r="A259" s="476"/>
      <c r="B259" s="304" t="s">
        <v>267</v>
      </c>
      <c r="C259" s="312">
        <v>50</v>
      </c>
      <c r="D259" s="74">
        <v>50</v>
      </c>
      <c r="E259" s="74"/>
      <c r="F259" s="74"/>
      <c r="G259" s="74">
        <v>50</v>
      </c>
      <c r="H259" s="74">
        <v>50</v>
      </c>
      <c r="I259" s="74"/>
      <c r="J259" s="313"/>
      <c r="K259" s="316"/>
      <c r="L259" s="98"/>
      <c r="M259" s="71"/>
    </row>
    <row r="260" spans="1:13" ht="37.5" customHeight="1">
      <c r="A260" s="27" t="s">
        <v>16</v>
      </c>
      <c r="B260" s="131"/>
      <c r="C260" s="204">
        <f t="shared" ref="C260:L260" si="56">SUM(C259+C258+C257+C256)</f>
        <v>2590</v>
      </c>
      <c r="D260" s="204">
        <f t="shared" si="56"/>
        <v>2590</v>
      </c>
      <c r="E260" s="204">
        <f t="shared" si="56"/>
        <v>635</v>
      </c>
      <c r="F260" s="204">
        <f t="shared" si="56"/>
        <v>337.20000000000005</v>
      </c>
      <c r="G260" s="204">
        <f t="shared" si="56"/>
        <v>685</v>
      </c>
      <c r="H260" s="204">
        <f t="shared" si="56"/>
        <v>1204.5</v>
      </c>
      <c r="I260" s="204">
        <f t="shared" si="56"/>
        <v>635</v>
      </c>
      <c r="J260" s="204">
        <f t="shared" si="56"/>
        <v>0</v>
      </c>
      <c r="K260" s="204">
        <f t="shared" si="56"/>
        <v>635</v>
      </c>
      <c r="L260" s="204">
        <f t="shared" si="56"/>
        <v>0</v>
      </c>
      <c r="M260" s="208"/>
    </row>
    <row r="261" spans="1:13" ht="35.25" customHeight="1">
      <c r="A261" s="174"/>
      <c r="B261" s="114" t="s">
        <v>152</v>
      </c>
      <c r="C261" s="204"/>
      <c r="D261" s="204"/>
      <c r="E261" s="205"/>
      <c r="F261" s="205"/>
      <c r="G261" s="205"/>
      <c r="H261" s="205"/>
      <c r="I261" s="206"/>
      <c r="J261" s="206"/>
      <c r="K261" s="207"/>
      <c r="L261" s="206"/>
      <c r="M261" s="208"/>
    </row>
    <row r="262" spans="1:13" ht="30" customHeight="1">
      <c r="A262" s="174"/>
      <c r="B262" s="114" t="s">
        <v>153</v>
      </c>
      <c r="C262" s="204">
        <f t="shared" ref="C262:L262" si="57">SUM(C259+C258+C257+C256)</f>
        <v>2590</v>
      </c>
      <c r="D262" s="204">
        <f t="shared" si="57"/>
        <v>2590</v>
      </c>
      <c r="E262" s="204">
        <f t="shared" si="57"/>
        <v>635</v>
      </c>
      <c r="F262" s="204">
        <f t="shared" si="57"/>
        <v>337.20000000000005</v>
      </c>
      <c r="G262" s="204">
        <f t="shared" si="57"/>
        <v>685</v>
      </c>
      <c r="H262" s="204">
        <f t="shared" si="57"/>
        <v>1204.5</v>
      </c>
      <c r="I262" s="204">
        <f t="shared" si="57"/>
        <v>635</v>
      </c>
      <c r="J262" s="204">
        <f t="shared" si="57"/>
        <v>0</v>
      </c>
      <c r="K262" s="204">
        <f t="shared" si="57"/>
        <v>635</v>
      </c>
      <c r="L262" s="204">
        <f t="shared" si="57"/>
        <v>0</v>
      </c>
      <c r="M262" s="208"/>
    </row>
    <row r="263" spans="1:13" s="1" customFormat="1" ht="32.25" customHeight="1" thickBot="1">
      <c r="A263" s="27"/>
      <c r="B263" s="130" t="s">
        <v>154</v>
      </c>
      <c r="C263" s="28"/>
      <c r="D263" s="28"/>
      <c r="E263" s="28"/>
      <c r="F263" s="28"/>
      <c r="G263" s="28"/>
      <c r="H263" s="28"/>
      <c r="I263" s="28"/>
      <c r="J263" s="28"/>
      <c r="K263" s="28"/>
      <c r="L263" s="28"/>
      <c r="M263" s="28"/>
    </row>
    <row r="264" spans="1:13" ht="69" customHeight="1">
      <c r="A264" s="505" t="s">
        <v>37</v>
      </c>
      <c r="B264" s="304" t="s">
        <v>268</v>
      </c>
      <c r="C264" s="317">
        <v>360</v>
      </c>
      <c r="D264" s="318">
        <v>360</v>
      </c>
      <c r="E264" s="318">
        <v>90</v>
      </c>
      <c r="F264" s="318">
        <v>40</v>
      </c>
      <c r="G264" s="318">
        <v>90</v>
      </c>
      <c r="H264" s="318">
        <v>75</v>
      </c>
      <c r="I264" s="318">
        <v>90</v>
      </c>
      <c r="J264" s="319"/>
      <c r="K264" s="319">
        <v>90</v>
      </c>
      <c r="L264" s="320"/>
      <c r="M264" s="4"/>
    </row>
    <row r="265" spans="1:13" ht="94.5" customHeight="1">
      <c r="A265" s="506"/>
      <c r="B265" s="304" t="s">
        <v>269</v>
      </c>
      <c r="C265" s="312">
        <v>108</v>
      </c>
      <c r="D265" s="74">
        <v>108</v>
      </c>
      <c r="E265" s="74">
        <v>27</v>
      </c>
      <c r="F265" s="74">
        <v>45</v>
      </c>
      <c r="G265" s="74">
        <v>27</v>
      </c>
      <c r="H265" s="74"/>
      <c r="I265" s="74">
        <v>27</v>
      </c>
      <c r="J265" s="74"/>
      <c r="K265" s="74">
        <v>27</v>
      </c>
      <c r="L265" s="321"/>
      <c r="M265" s="4"/>
    </row>
    <row r="266" spans="1:13" ht="102.75" customHeight="1">
      <c r="A266" s="506"/>
      <c r="B266" s="322" t="s">
        <v>270</v>
      </c>
      <c r="C266" s="312">
        <v>50</v>
      </c>
      <c r="D266" s="74">
        <v>50</v>
      </c>
      <c r="E266" s="74">
        <v>12.5</v>
      </c>
      <c r="F266" s="74"/>
      <c r="G266" s="74">
        <v>12.5</v>
      </c>
      <c r="H266" s="74"/>
      <c r="I266" s="74">
        <v>12.5</v>
      </c>
      <c r="J266" s="74"/>
      <c r="K266" s="74">
        <v>12.5</v>
      </c>
      <c r="L266" s="321"/>
      <c r="M266" s="4"/>
    </row>
    <row r="267" spans="1:13" ht="56.25" customHeight="1">
      <c r="A267" s="506"/>
      <c r="B267" s="322" t="s">
        <v>136</v>
      </c>
      <c r="C267" s="312">
        <v>657.8</v>
      </c>
      <c r="D267" s="74">
        <v>657.8</v>
      </c>
      <c r="E267" s="74">
        <v>164.45</v>
      </c>
      <c r="F267" s="74">
        <v>84</v>
      </c>
      <c r="G267" s="74">
        <v>164.5</v>
      </c>
      <c r="H267" s="74">
        <v>23.8</v>
      </c>
      <c r="I267" s="74">
        <v>164.5</v>
      </c>
      <c r="J267" s="74"/>
      <c r="K267" s="74">
        <v>164.3</v>
      </c>
      <c r="L267" s="321"/>
      <c r="M267" s="4"/>
    </row>
    <row r="268" spans="1:13" ht="69" customHeight="1">
      <c r="A268" s="506"/>
      <c r="B268" s="304" t="s">
        <v>271</v>
      </c>
      <c r="C268" s="312">
        <v>280</v>
      </c>
      <c r="D268" s="74">
        <v>280</v>
      </c>
      <c r="E268" s="74">
        <v>70</v>
      </c>
      <c r="F268" s="74">
        <v>106.2</v>
      </c>
      <c r="G268" s="323">
        <v>70</v>
      </c>
      <c r="H268" s="323">
        <v>72.5</v>
      </c>
      <c r="I268" s="323">
        <v>70</v>
      </c>
      <c r="J268" s="323"/>
      <c r="K268" s="323">
        <v>70</v>
      </c>
      <c r="L268" s="321"/>
      <c r="M268" s="507"/>
    </row>
    <row r="269" spans="1:13" ht="87.75" customHeight="1">
      <c r="A269" s="506"/>
      <c r="B269" s="322" t="s">
        <v>272</v>
      </c>
      <c r="C269" s="312">
        <v>20</v>
      </c>
      <c r="D269" s="74">
        <v>20</v>
      </c>
      <c r="E269" s="74">
        <v>5</v>
      </c>
      <c r="F269" s="74">
        <v>10</v>
      </c>
      <c r="G269" s="74">
        <v>5</v>
      </c>
      <c r="H269" s="74">
        <v>3.5</v>
      </c>
      <c r="I269" s="74">
        <v>5</v>
      </c>
      <c r="J269" s="74"/>
      <c r="K269" s="74">
        <v>5</v>
      </c>
      <c r="L269" s="321"/>
      <c r="M269" s="495"/>
    </row>
    <row r="270" spans="1:13" ht="18.75">
      <c r="A270" s="27" t="s">
        <v>16</v>
      </c>
      <c r="B270" s="131"/>
      <c r="C270" s="209">
        <f t="shared" ref="C270:L270" si="58">SUM(C269+C268+C267+C266+C265+C264)</f>
        <v>1475.8</v>
      </c>
      <c r="D270" s="209">
        <f t="shared" si="58"/>
        <v>1475.8</v>
      </c>
      <c r="E270" s="209">
        <f t="shared" si="58"/>
        <v>368.95</v>
      </c>
      <c r="F270" s="209">
        <f t="shared" si="58"/>
        <v>285.2</v>
      </c>
      <c r="G270" s="209">
        <f t="shared" si="58"/>
        <v>369</v>
      </c>
      <c r="H270" s="209">
        <f t="shared" si="58"/>
        <v>174.8</v>
      </c>
      <c r="I270" s="209">
        <f t="shared" si="58"/>
        <v>369</v>
      </c>
      <c r="J270" s="209">
        <f t="shared" si="58"/>
        <v>0</v>
      </c>
      <c r="K270" s="209">
        <f t="shared" si="58"/>
        <v>368.8</v>
      </c>
      <c r="L270" s="209">
        <f t="shared" si="58"/>
        <v>0</v>
      </c>
      <c r="M270" s="211"/>
    </row>
    <row r="271" spans="1:13" ht="15.75">
      <c r="A271" s="489"/>
      <c r="B271" s="114" t="s">
        <v>152</v>
      </c>
      <c r="C271" s="209"/>
      <c r="D271" s="209"/>
      <c r="E271" s="209"/>
      <c r="F271" s="209"/>
      <c r="G271" s="209"/>
      <c r="H271" s="209"/>
      <c r="I271" s="210"/>
      <c r="J271" s="210"/>
      <c r="K271" s="210"/>
      <c r="L271" s="206"/>
      <c r="M271" s="211"/>
    </row>
    <row r="272" spans="1:13" ht="15.75">
      <c r="A272" s="501"/>
      <c r="B272" s="114" t="s">
        <v>153</v>
      </c>
      <c r="C272" s="209">
        <f t="shared" ref="C272:L272" si="59">SUM(C269+C268+C267+C266+C265+C264)</f>
        <v>1475.8</v>
      </c>
      <c r="D272" s="209">
        <f t="shared" si="59"/>
        <v>1475.8</v>
      </c>
      <c r="E272" s="209">
        <f t="shared" si="59"/>
        <v>368.95</v>
      </c>
      <c r="F272" s="209">
        <f t="shared" si="59"/>
        <v>285.2</v>
      </c>
      <c r="G272" s="209">
        <f t="shared" si="59"/>
        <v>369</v>
      </c>
      <c r="H272" s="209">
        <f t="shared" si="59"/>
        <v>174.8</v>
      </c>
      <c r="I272" s="209">
        <f t="shared" si="59"/>
        <v>369</v>
      </c>
      <c r="J272" s="209">
        <f t="shared" si="59"/>
        <v>0</v>
      </c>
      <c r="K272" s="209">
        <f t="shared" si="59"/>
        <v>368.8</v>
      </c>
      <c r="L272" s="209">
        <f t="shared" si="59"/>
        <v>0</v>
      </c>
      <c r="M272" s="211"/>
    </row>
    <row r="273" spans="1:13" s="1" customFormat="1" ht="32.25" customHeight="1">
      <c r="A273" s="501"/>
      <c r="B273" s="212" t="s">
        <v>154</v>
      </c>
      <c r="C273" s="52"/>
      <c r="D273" s="52"/>
      <c r="E273" s="52"/>
      <c r="F273" s="52"/>
      <c r="G273" s="52"/>
      <c r="H273" s="52"/>
      <c r="I273" s="52"/>
      <c r="J273" s="52"/>
      <c r="K273" s="52"/>
      <c r="L273" s="52"/>
      <c r="M273" s="52"/>
    </row>
    <row r="274" spans="1:13" s="1" customFormat="1" ht="32.25" customHeight="1">
      <c r="A274" s="121" t="s">
        <v>2</v>
      </c>
      <c r="B274" s="139"/>
      <c r="C274" s="128">
        <f t="shared" ref="C274:L274" si="60">SUM(C270+C260)</f>
        <v>4065.8</v>
      </c>
      <c r="D274" s="128">
        <f t="shared" si="60"/>
        <v>4065.8</v>
      </c>
      <c r="E274" s="128">
        <f t="shared" si="60"/>
        <v>1003.95</v>
      </c>
      <c r="F274" s="128">
        <f t="shared" si="60"/>
        <v>622.40000000000009</v>
      </c>
      <c r="G274" s="128">
        <f t="shared" si="60"/>
        <v>1054</v>
      </c>
      <c r="H274" s="128">
        <f t="shared" si="60"/>
        <v>1379.3</v>
      </c>
      <c r="I274" s="128">
        <f t="shared" si="60"/>
        <v>1004</v>
      </c>
      <c r="J274" s="128">
        <f t="shared" si="60"/>
        <v>0</v>
      </c>
      <c r="K274" s="128">
        <f t="shared" si="60"/>
        <v>1003.8</v>
      </c>
      <c r="L274" s="128">
        <f t="shared" si="60"/>
        <v>0</v>
      </c>
      <c r="M274" s="128"/>
    </row>
    <row r="275" spans="1:13" s="1" customFormat="1" ht="32.25" customHeight="1">
      <c r="A275" s="213"/>
      <c r="B275" s="141" t="s">
        <v>152</v>
      </c>
      <c r="C275" s="128"/>
      <c r="D275" s="128"/>
      <c r="E275" s="128"/>
      <c r="F275" s="128"/>
      <c r="G275" s="128"/>
      <c r="H275" s="128"/>
      <c r="I275" s="128"/>
      <c r="J275" s="128"/>
      <c r="K275" s="128"/>
      <c r="L275" s="128"/>
      <c r="M275" s="128"/>
    </row>
    <row r="276" spans="1:13" s="1" customFormat="1" ht="32.25" customHeight="1">
      <c r="A276" s="213"/>
      <c r="B276" s="141" t="s">
        <v>153</v>
      </c>
      <c r="C276" s="128">
        <f t="shared" ref="C276:L277" si="61">SUM(C272+C262)</f>
        <v>4065.8</v>
      </c>
      <c r="D276" s="128">
        <f t="shared" si="61"/>
        <v>4065.8</v>
      </c>
      <c r="E276" s="128">
        <f t="shared" si="61"/>
        <v>1003.95</v>
      </c>
      <c r="F276" s="128">
        <f t="shared" si="61"/>
        <v>622.40000000000009</v>
      </c>
      <c r="G276" s="128">
        <f t="shared" si="61"/>
        <v>1054</v>
      </c>
      <c r="H276" s="128">
        <f t="shared" si="61"/>
        <v>1379.3</v>
      </c>
      <c r="I276" s="128">
        <f t="shared" si="61"/>
        <v>1004</v>
      </c>
      <c r="J276" s="128">
        <f t="shared" si="61"/>
        <v>0</v>
      </c>
      <c r="K276" s="128">
        <f t="shared" si="61"/>
        <v>1003.8</v>
      </c>
      <c r="L276" s="128">
        <f t="shared" si="61"/>
        <v>0</v>
      </c>
      <c r="M276" s="128"/>
    </row>
    <row r="277" spans="1:13" s="1" customFormat="1" ht="37.5" customHeight="1" thickBot="1">
      <c r="A277" s="121"/>
      <c r="B277" s="142" t="s">
        <v>154</v>
      </c>
      <c r="C277" s="122">
        <f t="shared" si="61"/>
        <v>0</v>
      </c>
      <c r="D277" s="122">
        <f t="shared" si="61"/>
        <v>0</v>
      </c>
      <c r="E277" s="122">
        <f t="shared" si="61"/>
        <v>0</v>
      </c>
      <c r="F277" s="122">
        <f t="shared" si="61"/>
        <v>0</v>
      </c>
      <c r="G277" s="122">
        <f t="shared" si="61"/>
        <v>0</v>
      </c>
      <c r="H277" s="122">
        <f t="shared" si="61"/>
        <v>0</v>
      </c>
      <c r="I277" s="122">
        <f t="shared" si="61"/>
        <v>0</v>
      </c>
      <c r="J277" s="122">
        <f t="shared" si="61"/>
        <v>0</v>
      </c>
      <c r="K277" s="122">
        <f t="shared" si="61"/>
        <v>0</v>
      </c>
      <c r="L277" s="122">
        <f t="shared" si="61"/>
        <v>0</v>
      </c>
      <c r="M277" s="123"/>
    </row>
    <row r="278" spans="1:13" ht="18">
      <c r="A278" s="498" t="s">
        <v>38</v>
      </c>
      <c r="B278" s="498"/>
      <c r="C278" s="498"/>
      <c r="D278" s="498"/>
      <c r="E278" s="498"/>
      <c r="F278" s="498"/>
      <c r="G278" s="498"/>
      <c r="H278" s="498"/>
      <c r="I278" s="498"/>
      <c r="J278" s="498"/>
      <c r="K278" s="498"/>
      <c r="L278" s="498"/>
      <c r="M278" s="4"/>
    </row>
    <row r="279" spans="1:13" ht="63">
      <c r="A279" s="508" t="s">
        <v>39</v>
      </c>
      <c r="B279" s="248" t="s">
        <v>100</v>
      </c>
      <c r="C279" s="324">
        <v>1000</v>
      </c>
      <c r="D279" s="324">
        <v>1000</v>
      </c>
      <c r="E279" s="325" t="s">
        <v>151</v>
      </c>
      <c r="F279" s="325" t="s">
        <v>151</v>
      </c>
      <c r="G279" s="325">
        <v>0</v>
      </c>
      <c r="H279" s="325">
        <v>0</v>
      </c>
      <c r="I279" s="261">
        <v>0</v>
      </c>
      <c r="J279" s="325"/>
      <c r="K279" s="325">
        <v>1000</v>
      </c>
      <c r="L279" s="326"/>
      <c r="M279" s="338"/>
    </row>
    <row r="280" spans="1:13" ht="15.75">
      <c r="A280" s="476"/>
      <c r="B280" s="248" t="s">
        <v>152</v>
      </c>
      <c r="C280" s="324"/>
      <c r="D280" s="324"/>
      <c r="E280" s="325"/>
      <c r="F280" s="325"/>
      <c r="G280" s="325"/>
      <c r="H280" s="325"/>
      <c r="I280" s="261"/>
      <c r="J280" s="325"/>
      <c r="K280" s="325"/>
      <c r="L280" s="326"/>
      <c r="M280" s="338"/>
    </row>
    <row r="281" spans="1:13" ht="15.75">
      <c r="A281" s="476"/>
      <c r="B281" s="248" t="s">
        <v>153</v>
      </c>
      <c r="C281" s="324">
        <f>C279</f>
        <v>1000</v>
      </c>
      <c r="D281" s="324">
        <f>D279</f>
        <v>1000</v>
      </c>
      <c r="E281" s="325" t="s">
        <v>151</v>
      </c>
      <c r="F281" s="325" t="s">
        <v>151</v>
      </c>
      <c r="G281" s="325">
        <f>G279</f>
        <v>0</v>
      </c>
      <c r="H281" s="325">
        <f>H279</f>
        <v>0</v>
      </c>
      <c r="I281" s="261">
        <f>I279</f>
        <v>0</v>
      </c>
      <c r="J281" s="325"/>
      <c r="K281" s="325">
        <f>K279</f>
        <v>1000</v>
      </c>
      <c r="L281" s="326"/>
      <c r="M281" s="338"/>
    </row>
    <row r="282" spans="1:13" ht="31.5">
      <c r="A282" s="476"/>
      <c r="B282" s="248" t="s">
        <v>154</v>
      </c>
      <c r="C282" s="324"/>
      <c r="D282" s="324"/>
      <c r="E282" s="325"/>
      <c r="F282" s="325"/>
      <c r="G282" s="325"/>
      <c r="H282" s="325"/>
      <c r="I282" s="261"/>
      <c r="J282" s="325"/>
      <c r="K282" s="325"/>
      <c r="L282" s="326"/>
      <c r="M282" s="338"/>
    </row>
    <row r="283" spans="1:13" ht="31.5">
      <c r="A283" s="476"/>
      <c r="B283" s="342" t="s">
        <v>101</v>
      </c>
      <c r="C283" s="261">
        <v>50</v>
      </c>
      <c r="D283" s="261">
        <v>50</v>
      </c>
      <c r="E283" s="327">
        <v>0</v>
      </c>
      <c r="F283" s="327" t="s">
        <v>151</v>
      </c>
      <c r="G283" s="327" t="s">
        <v>151</v>
      </c>
      <c r="H283" s="327">
        <v>0</v>
      </c>
      <c r="I283" s="327">
        <v>50</v>
      </c>
      <c r="J283" s="327"/>
      <c r="K283" s="328">
        <v>0</v>
      </c>
      <c r="L283" s="329"/>
      <c r="M283" s="339" t="s">
        <v>273</v>
      </c>
    </row>
    <row r="284" spans="1:13" ht="15.75">
      <c r="A284" s="476"/>
      <c r="B284" s="248" t="s">
        <v>152</v>
      </c>
      <c r="C284" s="261"/>
      <c r="D284" s="261"/>
      <c r="E284" s="327"/>
      <c r="F284" s="327"/>
      <c r="G284" s="327"/>
      <c r="H284" s="327"/>
      <c r="I284" s="327"/>
      <c r="J284" s="327"/>
      <c r="K284" s="328"/>
      <c r="L284" s="329"/>
      <c r="M284" s="340"/>
    </row>
    <row r="285" spans="1:13" ht="15.75">
      <c r="A285" s="476"/>
      <c r="B285" s="248" t="s">
        <v>153</v>
      </c>
      <c r="C285" s="261">
        <f t="shared" ref="C285:I285" si="62">C283</f>
        <v>50</v>
      </c>
      <c r="D285" s="261">
        <f t="shared" si="62"/>
        <v>50</v>
      </c>
      <c r="E285" s="327">
        <f t="shared" si="62"/>
        <v>0</v>
      </c>
      <c r="F285" s="327" t="str">
        <f t="shared" si="62"/>
        <v>0,0</v>
      </c>
      <c r="G285" s="327" t="str">
        <f t="shared" si="62"/>
        <v>0,0</v>
      </c>
      <c r="H285" s="327">
        <f t="shared" si="62"/>
        <v>0</v>
      </c>
      <c r="I285" s="327">
        <f t="shared" si="62"/>
        <v>50</v>
      </c>
      <c r="J285" s="327"/>
      <c r="K285" s="328">
        <f>K283</f>
        <v>0</v>
      </c>
      <c r="L285" s="329"/>
      <c r="M285" s="340"/>
    </row>
    <row r="286" spans="1:13" ht="31.5">
      <c r="A286" s="476"/>
      <c r="B286" s="249" t="s">
        <v>154</v>
      </c>
      <c r="C286" s="261"/>
      <c r="D286" s="261"/>
      <c r="E286" s="327"/>
      <c r="F286" s="327"/>
      <c r="G286" s="327"/>
      <c r="H286" s="327"/>
      <c r="I286" s="327"/>
      <c r="J286" s="327"/>
      <c r="K286" s="328"/>
      <c r="L286" s="329"/>
      <c r="M286" s="340"/>
    </row>
    <row r="287" spans="1:13" ht="63">
      <c r="A287" s="476"/>
      <c r="B287" s="249" t="s">
        <v>103</v>
      </c>
      <c r="C287" s="324">
        <v>60</v>
      </c>
      <c r="D287" s="324">
        <v>60</v>
      </c>
      <c r="E287" s="327">
        <v>0</v>
      </c>
      <c r="F287" s="327" t="s">
        <v>151</v>
      </c>
      <c r="G287" s="327" t="s">
        <v>151</v>
      </c>
      <c r="H287" s="327">
        <v>0</v>
      </c>
      <c r="I287" s="327">
        <v>60</v>
      </c>
      <c r="J287" s="327"/>
      <c r="K287" s="330" t="s">
        <v>151</v>
      </c>
      <c r="L287" s="331"/>
      <c r="M287" s="339" t="s">
        <v>274</v>
      </c>
    </row>
    <row r="288" spans="1:13" ht="15.75">
      <c r="A288" s="476"/>
      <c r="B288" s="249" t="s">
        <v>152</v>
      </c>
      <c r="C288" s="324"/>
      <c r="D288" s="324"/>
      <c r="E288" s="327"/>
      <c r="F288" s="327"/>
      <c r="G288" s="327"/>
      <c r="H288" s="327"/>
      <c r="I288" s="327"/>
      <c r="J288" s="327"/>
      <c r="K288" s="330"/>
      <c r="L288" s="331"/>
      <c r="M288" s="339"/>
    </row>
    <row r="289" spans="1:13" ht="15.75">
      <c r="A289" s="476"/>
      <c r="B289" s="248" t="s">
        <v>153</v>
      </c>
      <c r="C289" s="324">
        <f>C287</f>
        <v>60</v>
      </c>
      <c r="D289" s="324">
        <f>D287</f>
        <v>60</v>
      </c>
      <c r="E289" s="327">
        <f>E287</f>
        <v>0</v>
      </c>
      <c r="F289" s="327" t="str">
        <f>F287</f>
        <v>0,0</v>
      </c>
      <c r="G289" s="327" t="s">
        <v>151</v>
      </c>
      <c r="H289" s="327">
        <f>H287</f>
        <v>0</v>
      </c>
      <c r="I289" s="327">
        <f>I287</f>
        <v>60</v>
      </c>
      <c r="J289" s="327"/>
      <c r="K289" s="330" t="s">
        <v>151</v>
      </c>
      <c r="L289" s="331"/>
      <c r="M289" s="339"/>
    </row>
    <row r="290" spans="1:13" ht="31.5">
      <c r="A290" s="476"/>
      <c r="B290" s="248" t="s">
        <v>154</v>
      </c>
      <c r="C290" s="324"/>
      <c r="D290" s="324"/>
      <c r="E290" s="327"/>
      <c r="F290" s="327"/>
      <c r="G290" s="327"/>
      <c r="H290" s="327"/>
      <c r="I290" s="327"/>
      <c r="J290" s="327"/>
      <c r="K290" s="330"/>
      <c r="L290" s="331"/>
      <c r="M290" s="339"/>
    </row>
    <row r="291" spans="1:13" ht="31.5">
      <c r="A291" s="476"/>
      <c r="B291" s="343" t="s">
        <v>162</v>
      </c>
      <c r="C291" s="324" t="s">
        <v>102</v>
      </c>
      <c r="D291" s="324" t="s">
        <v>102</v>
      </c>
      <c r="E291" s="327" t="s">
        <v>151</v>
      </c>
      <c r="F291" s="327" t="s">
        <v>151</v>
      </c>
      <c r="G291" s="327" t="s">
        <v>151</v>
      </c>
      <c r="H291" s="327">
        <v>0</v>
      </c>
      <c r="I291" s="327" t="s">
        <v>102</v>
      </c>
      <c r="J291" s="327"/>
      <c r="K291" s="328" t="s">
        <v>151</v>
      </c>
      <c r="L291" s="329"/>
      <c r="M291" s="340"/>
    </row>
    <row r="292" spans="1:13" ht="15.75">
      <c r="A292" s="476"/>
      <c r="B292" s="248" t="s">
        <v>152</v>
      </c>
      <c r="C292" s="324"/>
      <c r="D292" s="324"/>
      <c r="E292" s="327"/>
      <c r="F292" s="327"/>
      <c r="G292" s="327"/>
      <c r="H292" s="327"/>
      <c r="I292" s="327"/>
      <c r="J292" s="327"/>
      <c r="K292" s="328"/>
      <c r="L292" s="329"/>
      <c r="M292" s="340"/>
    </row>
    <row r="293" spans="1:13" ht="15.75">
      <c r="A293" s="476"/>
      <c r="B293" s="248" t="s">
        <v>153</v>
      </c>
      <c r="C293" s="324" t="s">
        <v>102</v>
      </c>
      <c r="D293" s="324" t="s">
        <v>102</v>
      </c>
      <c r="E293" s="327" t="s">
        <v>151</v>
      </c>
      <c r="F293" s="327" t="s">
        <v>151</v>
      </c>
      <c r="G293" s="327" t="s">
        <v>151</v>
      </c>
      <c r="H293" s="327">
        <f>H291</f>
        <v>0</v>
      </c>
      <c r="I293" s="327" t="s">
        <v>102</v>
      </c>
      <c r="J293" s="327"/>
      <c r="K293" s="328" t="s">
        <v>151</v>
      </c>
      <c r="L293" s="329"/>
      <c r="M293" s="340"/>
    </row>
    <row r="294" spans="1:13" ht="31.5">
      <c r="A294" s="476"/>
      <c r="B294" s="248" t="s">
        <v>154</v>
      </c>
      <c r="C294" s="324"/>
      <c r="D294" s="324"/>
      <c r="E294" s="327"/>
      <c r="F294" s="327"/>
      <c r="G294" s="327"/>
      <c r="H294" s="327"/>
      <c r="I294" s="327"/>
      <c r="J294" s="327"/>
      <c r="K294" s="328"/>
      <c r="L294" s="329"/>
      <c r="M294" s="340"/>
    </row>
    <row r="295" spans="1:13" ht="31.5">
      <c r="A295" s="476"/>
      <c r="B295" s="343" t="s">
        <v>132</v>
      </c>
      <c r="C295" s="324" t="s">
        <v>104</v>
      </c>
      <c r="D295" s="324" t="s">
        <v>104</v>
      </c>
      <c r="E295" s="327" t="s">
        <v>105</v>
      </c>
      <c r="F295" s="327" t="s">
        <v>105</v>
      </c>
      <c r="G295" s="327" t="s">
        <v>105</v>
      </c>
      <c r="H295" s="327">
        <v>0</v>
      </c>
      <c r="I295" s="327" t="s">
        <v>105</v>
      </c>
      <c r="J295" s="327"/>
      <c r="K295" s="261" t="s">
        <v>105</v>
      </c>
      <c r="L295" s="329"/>
      <c r="M295" s="339" t="s">
        <v>275</v>
      </c>
    </row>
    <row r="296" spans="1:13" ht="15.75">
      <c r="A296" s="476"/>
      <c r="B296" s="248" t="s">
        <v>152</v>
      </c>
      <c r="C296" s="324"/>
      <c r="D296" s="324"/>
      <c r="E296" s="327"/>
      <c r="F296" s="327"/>
      <c r="G296" s="327"/>
      <c r="H296" s="327"/>
      <c r="I296" s="327"/>
      <c r="J296" s="327"/>
      <c r="K296" s="261"/>
      <c r="L296" s="329"/>
      <c r="M296" s="340"/>
    </row>
    <row r="297" spans="1:13" ht="15.75">
      <c r="A297" s="476"/>
      <c r="B297" s="248" t="s">
        <v>153</v>
      </c>
      <c r="C297" s="324" t="s">
        <v>104</v>
      </c>
      <c r="D297" s="324" t="s">
        <v>104</v>
      </c>
      <c r="E297" s="327" t="s">
        <v>105</v>
      </c>
      <c r="F297" s="327" t="s">
        <v>105</v>
      </c>
      <c r="G297" s="327" t="s">
        <v>105</v>
      </c>
      <c r="H297" s="327">
        <f>H295</f>
        <v>0</v>
      </c>
      <c r="I297" s="327" t="s">
        <v>105</v>
      </c>
      <c r="J297" s="327"/>
      <c r="K297" s="261" t="s">
        <v>105</v>
      </c>
      <c r="L297" s="329"/>
      <c r="M297" s="340"/>
    </row>
    <row r="298" spans="1:13" ht="31.5">
      <c r="A298" s="476"/>
      <c r="B298" s="248" t="s">
        <v>154</v>
      </c>
      <c r="C298" s="324"/>
      <c r="D298" s="324"/>
      <c r="E298" s="327"/>
      <c r="F298" s="327"/>
      <c r="G298" s="327"/>
      <c r="H298" s="327"/>
      <c r="I298" s="327"/>
      <c r="J298" s="327"/>
      <c r="K298" s="261"/>
      <c r="L298" s="329"/>
      <c r="M298" s="340"/>
    </row>
    <row r="299" spans="1:13" ht="31.5">
      <c r="A299" s="476"/>
      <c r="B299" s="344" t="s">
        <v>133</v>
      </c>
      <c r="C299" s="324" t="s">
        <v>106</v>
      </c>
      <c r="D299" s="324" t="s">
        <v>106</v>
      </c>
      <c r="E299" s="324" t="s">
        <v>151</v>
      </c>
      <c r="F299" s="324" t="s">
        <v>151</v>
      </c>
      <c r="G299" s="324" t="s">
        <v>151</v>
      </c>
      <c r="H299" s="324">
        <v>0</v>
      </c>
      <c r="I299" s="324" t="s">
        <v>151</v>
      </c>
      <c r="J299" s="324"/>
      <c r="K299" s="348" t="s">
        <v>106</v>
      </c>
      <c r="L299" s="331"/>
      <c r="M299" s="340"/>
    </row>
    <row r="300" spans="1:13" ht="15.75">
      <c r="A300" s="476"/>
      <c r="B300" s="248" t="s">
        <v>152</v>
      </c>
      <c r="C300" s="324"/>
      <c r="D300" s="324"/>
      <c r="E300" s="324"/>
      <c r="F300" s="324"/>
      <c r="G300" s="324"/>
      <c r="H300" s="324"/>
      <c r="I300" s="324"/>
      <c r="J300" s="324"/>
      <c r="K300" s="348"/>
      <c r="L300" s="331"/>
      <c r="M300" s="340"/>
    </row>
    <row r="301" spans="1:13" ht="15.75">
      <c r="A301" s="476"/>
      <c r="B301" s="248" t="s">
        <v>153</v>
      </c>
      <c r="C301" s="324" t="s">
        <v>106</v>
      </c>
      <c r="D301" s="324" t="s">
        <v>106</v>
      </c>
      <c r="E301" s="324" t="s">
        <v>151</v>
      </c>
      <c r="F301" s="324" t="s">
        <v>151</v>
      </c>
      <c r="G301" s="324" t="s">
        <v>151</v>
      </c>
      <c r="H301" s="324">
        <f>0</f>
        <v>0</v>
      </c>
      <c r="I301" s="324" t="s">
        <v>151</v>
      </c>
      <c r="J301" s="324"/>
      <c r="K301" s="348" t="s">
        <v>106</v>
      </c>
      <c r="L301" s="331"/>
      <c r="M301" s="340"/>
    </row>
    <row r="302" spans="1:13" ht="31.5">
      <c r="A302" s="476"/>
      <c r="B302" s="248" t="s">
        <v>154</v>
      </c>
      <c r="C302" s="324"/>
      <c r="D302" s="324"/>
      <c r="E302" s="324"/>
      <c r="F302" s="324"/>
      <c r="G302" s="324"/>
      <c r="H302" s="324"/>
      <c r="I302" s="324"/>
      <c r="J302" s="324"/>
      <c r="K302" s="348"/>
      <c r="L302" s="331"/>
      <c r="M302" s="340"/>
    </row>
    <row r="303" spans="1:13" ht="69.75" customHeight="1">
      <c r="A303" s="476"/>
      <c r="B303" s="343" t="s">
        <v>107</v>
      </c>
      <c r="C303" s="324" t="s">
        <v>131</v>
      </c>
      <c r="D303" s="324" t="s">
        <v>131</v>
      </c>
      <c r="E303" s="324" t="s">
        <v>163</v>
      </c>
      <c r="F303" s="324">
        <v>22.5</v>
      </c>
      <c r="G303" s="324" t="s">
        <v>163</v>
      </c>
      <c r="H303" s="324">
        <v>0</v>
      </c>
      <c r="I303" s="324" t="s">
        <v>163</v>
      </c>
      <c r="J303" s="324"/>
      <c r="K303" s="261" t="s">
        <v>163</v>
      </c>
      <c r="L303" s="329"/>
      <c r="M303" s="339" t="s">
        <v>275</v>
      </c>
    </row>
    <row r="304" spans="1:13" ht="15.75">
      <c r="A304" s="476"/>
      <c r="B304" s="248" t="s">
        <v>152</v>
      </c>
      <c r="C304" s="324"/>
      <c r="D304" s="324"/>
      <c r="E304" s="324"/>
      <c r="F304" s="324"/>
      <c r="G304" s="324"/>
      <c r="H304" s="324"/>
      <c r="I304" s="324"/>
      <c r="J304" s="324"/>
      <c r="K304" s="261"/>
      <c r="L304" s="329"/>
      <c r="M304" s="340"/>
    </row>
    <row r="305" spans="1:13" ht="15.75">
      <c r="A305" s="476"/>
      <c r="B305" s="248" t="s">
        <v>153</v>
      </c>
      <c r="C305" s="324" t="s">
        <v>131</v>
      </c>
      <c r="D305" s="324" t="s">
        <v>131</v>
      </c>
      <c r="E305" s="324" t="s">
        <v>163</v>
      </c>
      <c r="F305" s="324">
        <f>F303</f>
        <v>22.5</v>
      </c>
      <c r="G305" s="324" t="s">
        <v>163</v>
      </c>
      <c r="H305" s="324">
        <f>H303</f>
        <v>0</v>
      </c>
      <c r="I305" s="324" t="s">
        <v>163</v>
      </c>
      <c r="J305" s="324"/>
      <c r="K305" s="261" t="s">
        <v>163</v>
      </c>
      <c r="L305" s="329"/>
      <c r="M305" s="340"/>
    </row>
    <row r="306" spans="1:13" ht="31.5">
      <c r="A306" s="476"/>
      <c r="B306" s="248" t="s">
        <v>154</v>
      </c>
      <c r="C306" s="324"/>
      <c r="D306" s="324"/>
      <c r="E306" s="324"/>
      <c r="F306" s="324"/>
      <c r="G306" s="324"/>
      <c r="H306" s="324"/>
      <c r="I306" s="324"/>
      <c r="J306" s="324"/>
      <c r="K306" s="261"/>
      <c r="L306" s="329"/>
      <c r="M306" s="340"/>
    </row>
    <row r="307" spans="1:13" ht="31.5">
      <c r="A307" s="476"/>
      <c r="B307" s="343" t="s">
        <v>108</v>
      </c>
      <c r="C307" s="327" t="s">
        <v>109</v>
      </c>
      <c r="D307" s="327" t="s">
        <v>109</v>
      </c>
      <c r="E307" s="324">
        <v>0</v>
      </c>
      <c r="F307" s="324" t="s">
        <v>151</v>
      </c>
      <c r="G307" s="324">
        <v>0</v>
      </c>
      <c r="H307" s="324">
        <v>0</v>
      </c>
      <c r="I307" s="324">
        <v>0</v>
      </c>
      <c r="J307" s="324"/>
      <c r="K307" s="261">
        <v>10</v>
      </c>
      <c r="L307" s="329"/>
      <c r="M307" s="339" t="s">
        <v>275</v>
      </c>
    </row>
    <row r="308" spans="1:13" ht="15.75">
      <c r="A308" s="476"/>
      <c r="B308" s="248" t="s">
        <v>152</v>
      </c>
      <c r="C308" s="327"/>
      <c r="D308" s="327"/>
      <c r="E308" s="324"/>
      <c r="F308" s="324"/>
      <c r="G308" s="324"/>
      <c r="H308" s="324"/>
      <c r="I308" s="324"/>
      <c r="J308" s="324"/>
      <c r="K308" s="261"/>
      <c r="L308" s="329"/>
      <c r="M308" s="340"/>
    </row>
    <row r="309" spans="1:13" ht="15.75">
      <c r="A309" s="476"/>
      <c r="B309" s="248" t="s">
        <v>153</v>
      </c>
      <c r="C309" s="327" t="s">
        <v>109</v>
      </c>
      <c r="D309" s="327" t="s">
        <v>109</v>
      </c>
      <c r="E309" s="324">
        <f>E307</f>
        <v>0</v>
      </c>
      <c r="F309" s="324" t="str">
        <f>F307</f>
        <v>0,0</v>
      </c>
      <c r="G309" s="324">
        <f>G307</f>
        <v>0</v>
      </c>
      <c r="H309" s="324">
        <f>H307</f>
        <v>0</v>
      </c>
      <c r="I309" s="324">
        <f>I307</f>
        <v>0</v>
      </c>
      <c r="J309" s="324"/>
      <c r="K309" s="261">
        <f>K307</f>
        <v>10</v>
      </c>
      <c r="L309" s="329"/>
      <c r="M309" s="340"/>
    </row>
    <row r="310" spans="1:13" ht="18" customHeight="1">
      <c r="A310" s="476"/>
      <c r="B310" s="248" t="s">
        <v>154</v>
      </c>
      <c r="C310" s="327"/>
      <c r="D310" s="327"/>
      <c r="E310" s="324"/>
      <c r="F310" s="324"/>
      <c r="G310" s="324"/>
      <c r="H310" s="324"/>
      <c r="I310" s="324"/>
      <c r="J310" s="324"/>
      <c r="K310" s="261"/>
      <c r="L310" s="329"/>
      <c r="M310" s="340"/>
    </row>
    <row r="311" spans="1:13" ht="31.5">
      <c r="A311" s="476"/>
      <c r="B311" s="343" t="s">
        <v>110</v>
      </c>
      <c r="C311" s="327" t="s">
        <v>111</v>
      </c>
      <c r="D311" s="327" t="s">
        <v>111</v>
      </c>
      <c r="E311" s="324">
        <v>0</v>
      </c>
      <c r="F311" s="324" t="s">
        <v>151</v>
      </c>
      <c r="G311" s="324">
        <v>0</v>
      </c>
      <c r="H311" s="324">
        <v>0</v>
      </c>
      <c r="I311" s="324">
        <v>0</v>
      </c>
      <c r="J311" s="324"/>
      <c r="K311" s="261">
        <v>30</v>
      </c>
      <c r="L311" s="329"/>
      <c r="M311" s="339" t="s">
        <v>275</v>
      </c>
    </row>
    <row r="312" spans="1:13" ht="15.75">
      <c r="A312" s="476"/>
      <c r="B312" s="248" t="s">
        <v>152</v>
      </c>
      <c r="C312" s="327"/>
      <c r="D312" s="327"/>
      <c r="E312" s="324"/>
      <c r="F312" s="324"/>
      <c r="G312" s="324"/>
      <c r="H312" s="324"/>
      <c r="I312" s="324"/>
      <c r="J312" s="324"/>
      <c r="K312" s="261"/>
      <c r="L312" s="329"/>
      <c r="M312" s="340"/>
    </row>
    <row r="313" spans="1:13" ht="15.75">
      <c r="A313" s="476"/>
      <c r="B313" s="248" t="s">
        <v>153</v>
      </c>
      <c r="C313" s="327" t="s">
        <v>111</v>
      </c>
      <c r="D313" s="327" t="s">
        <v>111</v>
      </c>
      <c r="E313" s="324">
        <f>E311</f>
        <v>0</v>
      </c>
      <c r="F313" s="324" t="str">
        <f>F311</f>
        <v>0,0</v>
      </c>
      <c r="G313" s="324">
        <f>G311</f>
        <v>0</v>
      </c>
      <c r="H313" s="324">
        <f>H311</f>
        <v>0</v>
      </c>
      <c r="I313" s="324">
        <f>I311</f>
        <v>0</v>
      </c>
      <c r="J313" s="324"/>
      <c r="K313" s="261">
        <f>K311</f>
        <v>30</v>
      </c>
      <c r="L313" s="329"/>
      <c r="M313" s="340"/>
    </row>
    <row r="314" spans="1:13" ht="31.5">
      <c r="A314" s="476"/>
      <c r="B314" s="248" t="s">
        <v>154</v>
      </c>
      <c r="C314" s="327"/>
      <c r="D314" s="327"/>
      <c r="E314" s="324"/>
      <c r="F314" s="324"/>
      <c r="G314" s="324"/>
      <c r="H314" s="324"/>
      <c r="I314" s="324"/>
      <c r="J314" s="324"/>
      <c r="K314" s="261"/>
      <c r="L314" s="329"/>
      <c r="M314" s="340"/>
    </row>
    <row r="315" spans="1:13" ht="42" customHeight="1">
      <c r="A315" s="476"/>
      <c r="B315" s="345" t="s">
        <v>276</v>
      </c>
      <c r="C315" s="332" t="s">
        <v>109</v>
      </c>
      <c r="D315" s="332" t="s">
        <v>109</v>
      </c>
      <c r="E315" s="332">
        <v>0</v>
      </c>
      <c r="F315" s="332" t="s">
        <v>151</v>
      </c>
      <c r="G315" s="332">
        <v>10</v>
      </c>
      <c r="H315" s="332"/>
      <c r="I315" s="332">
        <v>0</v>
      </c>
      <c r="J315" s="332"/>
      <c r="K315" s="261" t="s">
        <v>151</v>
      </c>
      <c r="L315" s="329"/>
      <c r="M315" s="339" t="s">
        <v>277</v>
      </c>
    </row>
    <row r="316" spans="1:13" ht="15.75">
      <c r="A316" s="476"/>
      <c r="B316" s="248" t="s">
        <v>152</v>
      </c>
      <c r="C316" s="332"/>
      <c r="D316" s="332"/>
      <c r="E316" s="332"/>
      <c r="F316" s="332"/>
      <c r="G316" s="332"/>
      <c r="H316" s="332"/>
      <c r="I316" s="332"/>
      <c r="J316" s="332"/>
      <c r="K316" s="261"/>
      <c r="L316" s="329"/>
      <c r="M316" s="340"/>
    </row>
    <row r="317" spans="1:13" ht="15.75">
      <c r="A317" s="476"/>
      <c r="B317" s="248" t="s">
        <v>153</v>
      </c>
      <c r="C317" s="332" t="s">
        <v>109</v>
      </c>
      <c r="D317" s="332" t="s">
        <v>109</v>
      </c>
      <c r="E317" s="332">
        <f>E315</f>
        <v>0</v>
      </c>
      <c r="F317" s="332" t="str">
        <f>F315</f>
        <v>0,0</v>
      </c>
      <c r="G317" s="332">
        <f>G315</f>
        <v>10</v>
      </c>
      <c r="H317" s="332">
        <f>H315</f>
        <v>0</v>
      </c>
      <c r="I317" s="332">
        <v>0</v>
      </c>
      <c r="J317" s="332"/>
      <c r="K317" s="261" t="s">
        <v>151</v>
      </c>
      <c r="L317" s="329"/>
      <c r="M317" s="340"/>
    </row>
    <row r="318" spans="1:13" ht="31.5">
      <c r="A318" s="476"/>
      <c r="B318" s="248" t="s">
        <v>154</v>
      </c>
      <c r="C318" s="332"/>
      <c r="D318" s="332"/>
      <c r="E318" s="332"/>
      <c r="F318" s="332"/>
      <c r="G318" s="332"/>
      <c r="H318" s="332"/>
      <c r="I318" s="332"/>
      <c r="J318" s="332"/>
      <c r="K318" s="261"/>
      <c r="L318" s="329"/>
      <c r="M318" s="340"/>
    </row>
    <row r="319" spans="1:13" ht="51.75" customHeight="1">
      <c r="A319" s="476"/>
      <c r="B319" s="248" t="s">
        <v>278</v>
      </c>
      <c r="C319" s="332">
        <v>2050</v>
      </c>
      <c r="D319" s="332">
        <v>2050</v>
      </c>
      <c r="E319" s="332">
        <v>0</v>
      </c>
      <c r="F319" s="332"/>
      <c r="G319" s="332">
        <v>2050</v>
      </c>
      <c r="H319" s="332"/>
      <c r="I319" s="332">
        <v>0</v>
      </c>
      <c r="J319" s="332"/>
      <c r="K319" s="261">
        <v>0</v>
      </c>
      <c r="L319" s="329"/>
      <c r="M319" s="339" t="s">
        <v>279</v>
      </c>
    </row>
    <row r="320" spans="1:13" ht="22.5" customHeight="1">
      <c r="A320" s="476"/>
      <c r="B320" s="248" t="s">
        <v>152</v>
      </c>
      <c r="C320" s="332"/>
      <c r="D320" s="332"/>
      <c r="E320" s="332"/>
      <c r="F320" s="332"/>
      <c r="G320" s="332"/>
      <c r="H320" s="332"/>
      <c r="I320" s="332"/>
      <c r="J320" s="332"/>
      <c r="K320" s="261"/>
      <c r="L320" s="329"/>
      <c r="M320" s="340"/>
    </row>
    <row r="321" spans="1:13" ht="27.75" customHeight="1">
      <c r="A321" s="476"/>
      <c r="B321" s="248" t="s">
        <v>153</v>
      </c>
      <c r="C321" s="332">
        <f>C319</f>
        <v>2050</v>
      </c>
      <c r="D321" s="332">
        <f>D319</f>
        <v>2050</v>
      </c>
      <c r="E321" s="332">
        <f>E319</f>
        <v>0</v>
      </c>
      <c r="F321" s="332"/>
      <c r="G321" s="332">
        <f>G319</f>
        <v>2050</v>
      </c>
      <c r="H321" s="332">
        <f>H319</f>
        <v>0</v>
      </c>
      <c r="I321" s="332">
        <f>I319</f>
        <v>0</v>
      </c>
      <c r="J321" s="332"/>
      <c r="K321" s="261">
        <f>K319</f>
        <v>0</v>
      </c>
      <c r="L321" s="329"/>
      <c r="M321" s="340"/>
    </row>
    <row r="322" spans="1:13" ht="36.75" customHeight="1">
      <c r="A322" s="476"/>
      <c r="B322" s="248" t="s">
        <v>154</v>
      </c>
      <c r="C322" s="332"/>
      <c r="D322" s="332"/>
      <c r="E322" s="332"/>
      <c r="F322" s="332"/>
      <c r="G322" s="332"/>
      <c r="H322" s="332"/>
      <c r="I322" s="332"/>
      <c r="J322" s="332"/>
      <c r="K322" s="261"/>
      <c r="L322" s="329"/>
      <c r="M322" s="340"/>
    </row>
    <row r="323" spans="1:13" ht="58.5" customHeight="1">
      <c r="A323" s="476"/>
      <c r="B323" s="248" t="s">
        <v>280</v>
      </c>
      <c r="C323" s="332">
        <v>100</v>
      </c>
      <c r="D323" s="332">
        <v>100</v>
      </c>
      <c r="E323" s="332">
        <v>0</v>
      </c>
      <c r="F323" s="332"/>
      <c r="G323" s="332">
        <v>0</v>
      </c>
      <c r="H323" s="332"/>
      <c r="I323" s="332">
        <v>100</v>
      </c>
      <c r="J323" s="332"/>
      <c r="K323" s="261">
        <v>0</v>
      </c>
      <c r="L323" s="329"/>
      <c r="M323" s="339" t="s">
        <v>273</v>
      </c>
    </row>
    <row r="324" spans="1:13" ht="20.25" customHeight="1">
      <c r="A324" s="476"/>
      <c r="B324" s="248" t="s">
        <v>152</v>
      </c>
      <c r="C324" s="332"/>
      <c r="D324" s="332"/>
      <c r="E324" s="332"/>
      <c r="F324" s="332"/>
      <c r="G324" s="332"/>
      <c r="H324" s="332"/>
      <c r="I324" s="332"/>
      <c r="J324" s="332"/>
      <c r="K324" s="261"/>
      <c r="L324" s="329"/>
      <c r="M324" s="340"/>
    </row>
    <row r="325" spans="1:13" ht="27.75" customHeight="1">
      <c r="A325" s="476"/>
      <c r="B325" s="248" t="s">
        <v>153</v>
      </c>
      <c r="C325" s="332">
        <f>C323</f>
        <v>100</v>
      </c>
      <c r="D325" s="332">
        <f>D323</f>
        <v>100</v>
      </c>
      <c r="E325" s="332">
        <f>E323</f>
        <v>0</v>
      </c>
      <c r="F325" s="332"/>
      <c r="G325" s="332">
        <f>G323</f>
        <v>0</v>
      </c>
      <c r="H325" s="332"/>
      <c r="I325" s="332">
        <f>I323</f>
        <v>100</v>
      </c>
      <c r="J325" s="332"/>
      <c r="K325" s="261">
        <f>K323</f>
        <v>0</v>
      </c>
      <c r="L325" s="329"/>
      <c r="M325" s="340"/>
    </row>
    <row r="326" spans="1:13" ht="45" customHeight="1">
      <c r="A326" s="476"/>
      <c r="B326" s="248" t="s">
        <v>154</v>
      </c>
      <c r="C326" s="332"/>
      <c r="D326" s="332"/>
      <c r="E326" s="332"/>
      <c r="F326" s="332"/>
      <c r="G326" s="332"/>
      <c r="H326" s="332"/>
      <c r="I326" s="332"/>
      <c r="J326" s="332"/>
      <c r="K326" s="261"/>
      <c r="L326" s="329"/>
      <c r="M326" s="340"/>
    </row>
    <row r="327" spans="1:13" ht="45" customHeight="1">
      <c r="A327" s="476"/>
      <c r="B327" s="248" t="s">
        <v>281</v>
      </c>
      <c r="C327" s="332">
        <v>300</v>
      </c>
      <c r="D327" s="332">
        <v>300</v>
      </c>
      <c r="E327" s="332"/>
      <c r="F327" s="332"/>
      <c r="G327" s="332"/>
      <c r="H327" s="332"/>
      <c r="I327" s="332"/>
      <c r="J327" s="332"/>
      <c r="K327" s="261">
        <v>300</v>
      </c>
      <c r="L327" s="329"/>
      <c r="M327" s="340"/>
    </row>
    <row r="328" spans="1:13" ht="45" customHeight="1">
      <c r="A328" s="476"/>
      <c r="B328" s="248" t="s">
        <v>152</v>
      </c>
      <c r="C328" s="332"/>
      <c r="D328" s="332"/>
      <c r="E328" s="332"/>
      <c r="F328" s="332"/>
      <c r="G328" s="332"/>
      <c r="H328" s="332"/>
      <c r="I328" s="332"/>
      <c r="J328" s="332"/>
      <c r="K328" s="261"/>
      <c r="L328" s="329"/>
      <c r="M328" s="340"/>
    </row>
    <row r="329" spans="1:13" ht="45" customHeight="1">
      <c r="A329" s="476"/>
      <c r="B329" s="248" t="s">
        <v>153</v>
      </c>
      <c r="C329" s="332">
        <v>300</v>
      </c>
      <c r="D329" s="332">
        <v>300</v>
      </c>
      <c r="E329" s="332"/>
      <c r="F329" s="332"/>
      <c r="G329" s="332"/>
      <c r="H329" s="332"/>
      <c r="I329" s="332"/>
      <c r="J329" s="332"/>
      <c r="K329" s="261">
        <v>300</v>
      </c>
      <c r="L329" s="329"/>
      <c r="M329" s="340"/>
    </row>
    <row r="330" spans="1:13" ht="45" customHeight="1">
      <c r="A330" s="476"/>
      <c r="B330" s="248" t="s">
        <v>154</v>
      </c>
      <c r="C330" s="332"/>
      <c r="D330" s="332"/>
      <c r="E330" s="332"/>
      <c r="F330" s="332"/>
      <c r="G330" s="332"/>
      <c r="H330" s="332"/>
      <c r="I330" s="332"/>
      <c r="J330" s="332"/>
      <c r="K330" s="261"/>
      <c r="L330" s="329"/>
      <c r="M330" s="340"/>
    </row>
    <row r="331" spans="1:13" ht="50.25" customHeight="1">
      <c r="A331" s="476"/>
      <c r="B331" s="344" t="s">
        <v>164</v>
      </c>
      <c r="C331" s="324">
        <v>8013.9</v>
      </c>
      <c r="D331" s="324">
        <f>C331</f>
        <v>8013.9</v>
      </c>
      <c r="E331" s="324">
        <v>2004</v>
      </c>
      <c r="F331" s="324">
        <v>2004</v>
      </c>
      <c r="G331" s="324">
        <v>2004</v>
      </c>
      <c r="H331" s="324">
        <v>2004</v>
      </c>
      <c r="I331" s="324">
        <v>2004</v>
      </c>
      <c r="J331" s="333"/>
      <c r="K331" s="328">
        <v>2001.9</v>
      </c>
      <c r="L331" s="329"/>
      <c r="M331" s="340"/>
    </row>
    <row r="332" spans="1:13" ht="15.75">
      <c r="A332" s="476"/>
      <c r="B332" s="248" t="s">
        <v>152</v>
      </c>
      <c r="C332" s="324"/>
      <c r="D332" s="324"/>
      <c r="E332" s="324"/>
      <c r="F332" s="324"/>
      <c r="G332" s="324"/>
      <c r="H332" s="324"/>
      <c r="I332" s="324"/>
      <c r="J332" s="333"/>
      <c r="K332" s="328"/>
      <c r="L332" s="329"/>
      <c r="M332" s="340"/>
    </row>
    <row r="333" spans="1:13" ht="15.75">
      <c r="A333" s="476"/>
      <c r="B333" s="248" t="s">
        <v>153</v>
      </c>
      <c r="C333" s="324">
        <f t="shared" ref="C333:I333" si="63">C331</f>
        <v>8013.9</v>
      </c>
      <c r="D333" s="324">
        <f t="shared" si="63"/>
        <v>8013.9</v>
      </c>
      <c r="E333" s="324">
        <f t="shared" si="63"/>
        <v>2004</v>
      </c>
      <c r="F333" s="324">
        <f t="shared" si="63"/>
        <v>2004</v>
      </c>
      <c r="G333" s="324">
        <f t="shared" si="63"/>
        <v>2004</v>
      </c>
      <c r="H333" s="324">
        <f t="shared" si="63"/>
        <v>2004</v>
      </c>
      <c r="I333" s="324">
        <f t="shared" si="63"/>
        <v>2004</v>
      </c>
      <c r="J333" s="333"/>
      <c r="K333" s="328">
        <f>K331</f>
        <v>2001.9</v>
      </c>
      <c r="L333" s="329"/>
      <c r="M333" s="340"/>
    </row>
    <row r="334" spans="1:13" ht="36" customHeight="1">
      <c r="A334" s="476"/>
      <c r="B334" s="248" t="s">
        <v>154</v>
      </c>
      <c r="C334" s="324"/>
      <c r="D334" s="324"/>
      <c r="E334" s="324"/>
      <c r="F334" s="324"/>
      <c r="G334" s="324"/>
      <c r="H334" s="333"/>
      <c r="I334" s="324"/>
      <c r="J334" s="333"/>
      <c r="K334" s="328"/>
      <c r="L334" s="329"/>
      <c r="M334" s="340"/>
    </row>
    <row r="335" spans="1:13" ht="33.75" customHeight="1">
      <c r="A335" s="476"/>
      <c r="B335" s="344" t="s">
        <v>129</v>
      </c>
      <c r="C335" s="324">
        <v>6458.2</v>
      </c>
      <c r="D335" s="324">
        <v>6458.2</v>
      </c>
      <c r="E335" s="324">
        <v>1571</v>
      </c>
      <c r="F335" s="324">
        <v>1389.91</v>
      </c>
      <c r="G335" s="324">
        <v>1672</v>
      </c>
      <c r="H335" s="324">
        <v>1551.88</v>
      </c>
      <c r="I335" s="324">
        <v>1615</v>
      </c>
      <c r="J335" s="333"/>
      <c r="K335" s="328">
        <v>1600.2</v>
      </c>
      <c r="L335" s="329"/>
      <c r="M335" s="340"/>
    </row>
    <row r="336" spans="1:13" ht="15.75">
      <c r="A336" s="476"/>
      <c r="B336" s="248" t="s">
        <v>152</v>
      </c>
      <c r="C336" s="324"/>
      <c r="D336" s="324"/>
      <c r="E336" s="324"/>
      <c r="F336" s="324"/>
      <c r="G336" s="324"/>
      <c r="H336" s="324"/>
      <c r="I336" s="324"/>
      <c r="J336" s="333"/>
      <c r="K336" s="328"/>
      <c r="L336" s="329"/>
      <c r="M336" s="340"/>
    </row>
    <row r="337" spans="1:13" ht="15.75">
      <c r="A337" s="476"/>
      <c r="B337" s="248" t="s">
        <v>153</v>
      </c>
      <c r="C337" s="324">
        <f t="shared" ref="C337:I337" si="64">C335</f>
        <v>6458.2</v>
      </c>
      <c r="D337" s="324">
        <f t="shared" si="64"/>
        <v>6458.2</v>
      </c>
      <c r="E337" s="324">
        <f t="shared" si="64"/>
        <v>1571</v>
      </c>
      <c r="F337" s="324">
        <f t="shared" si="64"/>
        <v>1389.91</v>
      </c>
      <c r="G337" s="324">
        <f t="shared" si="64"/>
        <v>1672</v>
      </c>
      <c r="H337" s="324">
        <f t="shared" si="64"/>
        <v>1551.88</v>
      </c>
      <c r="I337" s="324">
        <f t="shared" si="64"/>
        <v>1615</v>
      </c>
      <c r="J337" s="333"/>
      <c r="K337" s="328">
        <f>K335</f>
        <v>1600.2</v>
      </c>
      <c r="L337" s="329"/>
      <c r="M337" s="340"/>
    </row>
    <row r="338" spans="1:13" ht="32.25" thickBot="1">
      <c r="A338" s="476"/>
      <c r="B338" s="252" t="s">
        <v>154</v>
      </c>
      <c r="C338" s="334"/>
      <c r="D338" s="334"/>
      <c r="E338" s="334"/>
      <c r="F338" s="334"/>
      <c r="G338" s="334"/>
      <c r="H338" s="335"/>
      <c r="I338" s="334"/>
      <c r="J338" s="335"/>
      <c r="K338" s="336"/>
      <c r="L338" s="337"/>
      <c r="M338" s="341"/>
    </row>
    <row r="339" spans="1:13" ht="38.25" customHeight="1">
      <c r="A339" s="27" t="s">
        <v>16</v>
      </c>
      <c r="B339" s="129"/>
      <c r="C339" s="253">
        <f t="shared" ref="C339:L339" si="65">SUM(C335+C331+C323+C319+C315+C311+C307+C303+C299+C295+C291+C287+C283+C279+C327)</f>
        <v>18342.099999999999</v>
      </c>
      <c r="D339" s="253">
        <f t="shared" si="65"/>
        <v>18342.099999999999</v>
      </c>
      <c r="E339" s="253">
        <f t="shared" si="65"/>
        <v>3602.5</v>
      </c>
      <c r="F339" s="253">
        <f t="shared" si="65"/>
        <v>3421.41</v>
      </c>
      <c r="G339" s="253">
        <f t="shared" si="65"/>
        <v>5763.5</v>
      </c>
      <c r="H339" s="253">
        <f t="shared" si="65"/>
        <v>3555.88</v>
      </c>
      <c r="I339" s="253">
        <f t="shared" si="65"/>
        <v>3956.5</v>
      </c>
      <c r="J339" s="253">
        <f t="shared" si="65"/>
        <v>0</v>
      </c>
      <c r="K339" s="253">
        <f t="shared" si="65"/>
        <v>5019.6000000000004</v>
      </c>
      <c r="L339" s="253">
        <f t="shared" si="65"/>
        <v>0</v>
      </c>
      <c r="M339" s="120"/>
    </row>
    <row r="340" spans="1:13" ht="23.25" customHeight="1">
      <c r="A340" s="280"/>
      <c r="B340" s="114" t="s">
        <v>152</v>
      </c>
      <c r="C340" s="119"/>
      <c r="D340" s="119"/>
      <c r="E340" s="119"/>
      <c r="F340" s="119"/>
      <c r="G340" s="119"/>
      <c r="H340" s="119"/>
      <c r="I340" s="119"/>
      <c r="J340" s="119"/>
      <c r="K340" s="254"/>
      <c r="L340" s="255"/>
      <c r="M340" s="120"/>
    </row>
    <row r="341" spans="1:13" ht="24.75" customHeight="1">
      <c r="A341" s="280"/>
      <c r="B341" s="114" t="s">
        <v>153</v>
      </c>
      <c r="C341" s="119">
        <f t="shared" ref="C341:J341" si="66">C339</f>
        <v>18342.099999999999</v>
      </c>
      <c r="D341" s="119">
        <f t="shared" si="66"/>
        <v>18342.099999999999</v>
      </c>
      <c r="E341" s="119">
        <f t="shared" si="66"/>
        <v>3602.5</v>
      </c>
      <c r="F341" s="256">
        <f t="shared" si="66"/>
        <v>3421.41</v>
      </c>
      <c r="G341" s="119">
        <f t="shared" si="66"/>
        <v>5763.5</v>
      </c>
      <c r="H341" s="119">
        <f t="shared" si="66"/>
        <v>3555.88</v>
      </c>
      <c r="I341" s="119">
        <f t="shared" si="66"/>
        <v>3956.5</v>
      </c>
      <c r="J341" s="119">
        <f t="shared" si="66"/>
        <v>0</v>
      </c>
      <c r="K341" s="254">
        <f>K339</f>
        <v>5019.6000000000004</v>
      </c>
      <c r="L341" s="254">
        <f>L339</f>
        <v>0</v>
      </c>
      <c r="M341" s="120"/>
    </row>
    <row r="342" spans="1:13" s="1" customFormat="1" ht="38.25" customHeight="1" thickBot="1">
      <c r="A342" s="281"/>
      <c r="B342" s="130" t="s">
        <v>154</v>
      </c>
      <c r="C342" s="257"/>
      <c r="D342" s="257"/>
      <c r="E342" s="257"/>
      <c r="F342" s="257"/>
      <c r="G342" s="257"/>
      <c r="H342" s="257"/>
      <c r="I342" s="257"/>
      <c r="J342" s="257"/>
      <c r="K342" s="258"/>
      <c r="L342" s="259"/>
      <c r="M342" s="120"/>
    </row>
    <row r="343" spans="1:13" ht="47.25">
      <c r="A343" s="475" t="s">
        <v>40</v>
      </c>
      <c r="B343" s="247" t="s">
        <v>150</v>
      </c>
      <c r="C343" s="260" t="s">
        <v>104</v>
      </c>
      <c r="D343" s="260">
        <v>20</v>
      </c>
      <c r="E343" s="260">
        <v>0</v>
      </c>
      <c r="F343" s="260">
        <v>0</v>
      </c>
      <c r="G343" s="260">
        <v>20</v>
      </c>
      <c r="H343" s="265">
        <v>20</v>
      </c>
      <c r="I343" s="260">
        <v>0</v>
      </c>
      <c r="J343" s="260"/>
      <c r="K343" s="261" t="s">
        <v>151</v>
      </c>
      <c r="L343" s="346"/>
      <c r="M343" s="347" t="s">
        <v>282</v>
      </c>
    </row>
    <row r="344" spans="1:13" ht="15.75">
      <c r="A344" s="512"/>
      <c r="B344" s="248" t="s">
        <v>152</v>
      </c>
      <c r="C344" s="260"/>
      <c r="D344" s="260"/>
      <c r="E344" s="260"/>
      <c r="F344" s="260"/>
      <c r="G344" s="260"/>
      <c r="H344" s="265"/>
      <c r="I344" s="260"/>
      <c r="J344" s="260"/>
      <c r="K344" s="261"/>
      <c r="L344" s="346"/>
      <c r="M344" s="347"/>
    </row>
    <row r="345" spans="1:13" ht="15.75">
      <c r="A345" s="512"/>
      <c r="B345" s="248" t="s">
        <v>153</v>
      </c>
      <c r="C345" s="260" t="s">
        <v>104</v>
      </c>
      <c r="D345" s="260" t="s">
        <v>104</v>
      </c>
      <c r="E345" s="260">
        <v>0</v>
      </c>
      <c r="F345" s="260">
        <v>0</v>
      </c>
      <c r="G345" s="260">
        <v>20</v>
      </c>
      <c r="H345" s="265">
        <f>H343</f>
        <v>20</v>
      </c>
      <c r="I345" s="260">
        <v>0</v>
      </c>
      <c r="J345" s="260"/>
      <c r="K345" s="261" t="s">
        <v>151</v>
      </c>
      <c r="L345" s="346"/>
      <c r="M345" s="347"/>
    </row>
    <row r="346" spans="1:13" ht="31.5">
      <c r="A346" s="512"/>
      <c r="B346" s="248" t="s">
        <v>154</v>
      </c>
      <c r="C346" s="260"/>
      <c r="D346" s="260"/>
      <c r="E346" s="260"/>
      <c r="F346" s="260"/>
      <c r="G346" s="260"/>
      <c r="H346" s="265"/>
      <c r="I346" s="260"/>
      <c r="J346" s="260"/>
      <c r="K346" s="261"/>
      <c r="L346" s="346"/>
      <c r="M346" s="347"/>
    </row>
    <row r="347" spans="1:13" ht="78.75">
      <c r="A347" s="512"/>
      <c r="B347" s="247" t="s">
        <v>155</v>
      </c>
      <c r="C347" s="260" t="s">
        <v>109</v>
      </c>
      <c r="D347" s="260" t="s">
        <v>109</v>
      </c>
      <c r="E347" s="260" t="s">
        <v>151</v>
      </c>
      <c r="F347" s="260" t="s">
        <v>151</v>
      </c>
      <c r="G347" s="260">
        <v>0</v>
      </c>
      <c r="H347" s="265">
        <v>0</v>
      </c>
      <c r="I347" s="260">
        <v>10</v>
      </c>
      <c r="J347" s="260"/>
      <c r="K347" s="261" t="s">
        <v>151</v>
      </c>
      <c r="L347" s="346"/>
      <c r="M347" s="347" t="s">
        <v>283</v>
      </c>
    </row>
    <row r="348" spans="1:13" ht="15.75">
      <c r="A348" s="512"/>
      <c r="B348" s="248" t="s">
        <v>152</v>
      </c>
      <c r="C348" s="260"/>
      <c r="D348" s="260"/>
      <c r="E348" s="260"/>
      <c r="F348" s="260"/>
      <c r="G348" s="260"/>
      <c r="H348" s="265"/>
      <c r="I348" s="260"/>
      <c r="J348" s="260"/>
      <c r="K348" s="261"/>
      <c r="L348" s="346"/>
      <c r="M348" s="347"/>
    </row>
    <row r="349" spans="1:13" ht="15.75">
      <c r="A349" s="512"/>
      <c r="B349" s="248" t="s">
        <v>153</v>
      </c>
      <c r="C349" s="260" t="s">
        <v>109</v>
      </c>
      <c r="D349" s="260" t="s">
        <v>109</v>
      </c>
      <c r="E349" s="260" t="s">
        <v>151</v>
      </c>
      <c r="F349" s="260" t="s">
        <v>151</v>
      </c>
      <c r="G349" s="260">
        <f>G347</f>
        <v>0</v>
      </c>
      <c r="H349" s="265">
        <f>H347</f>
        <v>0</v>
      </c>
      <c r="I349" s="260">
        <f>I347</f>
        <v>10</v>
      </c>
      <c r="J349" s="260"/>
      <c r="K349" s="261" t="s">
        <v>151</v>
      </c>
      <c r="L349" s="346"/>
      <c r="M349" s="347"/>
    </row>
    <row r="350" spans="1:13" ht="31.5">
      <c r="A350" s="512"/>
      <c r="B350" s="248" t="s">
        <v>154</v>
      </c>
      <c r="C350" s="260"/>
      <c r="D350" s="260"/>
      <c r="E350" s="260"/>
      <c r="F350" s="260"/>
      <c r="G350" s="260"/>
      <c r="H350" s="265"/>
      <c r="I350" s="260"/>
      <c r="J350" s="260"/>
      <c r="K350" s="261"/>
      <c r="L350" s="346"/>
      <c r="M350" s="347"/>
    </row>
    <row r="351" spans="1:13" ht="47.25">
      <c r="A351" s="512"/>
      <c r="B351" s="266" t="s">
        <v>156</v>
      </c>
      <c r="C351" s="260" t="s">
        <v>104</v>
      </c>
      <c r="D351" s="260" t="s">
        <v>104</v>
      </c>
      <c r="E351" s="260" t="s">
        <v>151</v>
      </c>
      <c r="F351" s="260" t="s">
        <v>151</v>
      </c>
      <c r="G351" s="260">
        <v>0</v>
      </c>
      <c r="H351" s="265">
        <v>0</v>
      </c>
      <c r="I351" s="260">
        <v>20</v>
      </c>
      <c r="J351" s="260"/>
      <c r="K351" s="261" t="s">
        <v>151</v>
      </c>
      <c r="L351" s="346"/>
      <c r="M351" s="347" t="s">
        <v>283</v>
      </c>
    </row>
    <row r="352" spans="1:13" ht="15.75">
      <c r="A352" s="512"/>
      <c r="B352" s="248" t="s">
        <v>152</v>
      </c>
      <c r="C352" s="260"/>
      <c r="D352" s="260"/>
      <c r="E352" s="260"/>
      <c r="F352" s="260"/>
      <c r="G352" s="260"/>
      <c r="H352" s="265"/>
      <c r="I352" s="260"/>
      <c r="J352" s="260"/>
      <c r="K352" s="261"/>
      <c r="L352" s="346"/>
      <c r="M352" s="347"/>
    </row>
    <row r="353" spans="1:13" ht="15.75">
      <c r="A353" s="512"/>
      <c r="B353" s="248" t="s">
        <v>153</v>
      </c>
      <c r="C353" s="260" t="s">
        <v>104</v>
      </c>
      <c r="D353" s="260" t="s">
        <v>104</v>
      </c>
      <c r="E353" s="260" t="s">
        <v>151</v>
      </c>
      <c r="F353" s="260" t="s">
        <v>151</v>
      </c>
      <c r="G353" s="260">
        <f>G351</f>
        <v>0</v>
      </c>
      <c r="H353" s="265">
        <f>H351</f>
        <v>0</v>
      </c>
      <c r="I353" s="260">
        <f>I351</f>
        <v>20</v>
      </c>
      <c r="J353" s="260"/>
      <c r="K353" s="261" t="s">
        <v>151</v>
      </c>
      <c r="L353" s="346"/>
      <c r="M353" s="347"/>
    </row>
    <row r="354" spans="1:13" ht="31.5">
      <c r="A354" s="512"/>
      <c r="B354" s="248" t="s">
        <v>154</v>
      </c>
      <c r="C354" s="260"/>
      <c r="D354" s="260"/>
      <c r="E354" s="260"/>
      <c r="F354" s="260"/>
      <c r="G354" s="260"/>
      <c r="H354" s="265"/>
      <c r="I354" s="260"/>
      <c r="J354" s="260"/>
      <c r="K354" s="261"/>
      <c r="L354" s="346"/>
      <c r="M354" s="347"/>
    </row>
    <row r="355" spans="1:13" ht="94.5">
      <c r="A355" s="512"/>
      <c r="B355" s="250" t="s">
        <v>157</v>
      </c>
      <c r="C355" s="348">
        <v>20</v>
      </c>
      <c r="D355" s="348">
        <v>20</v>
      </c>
      <c r="E355" s="348" t="s">
        <v>151</v>
      </c>
      <c r="F355" s="348" t="s">
        <v>151</v>
      </c>
      <c r="G355" s="348">
        <v>0</v>
      </c>
      <c r="H355" s="348">
        <v>0</v>
      </c>
      <c r="I355" s="348">
        <v>20</v>
      </c>
      <c r="J355" s="348"/>
      <c r="K355" s="261" t="s">
        <v>151</v>
      </c>
      <c r="L355" s="346"/>
      <c r="M355" s="347" t="s">
        <v>283</v>
      </c>
    </row>
    <row r="356" spans="1:13" ht="15.75">
      <c r="A356" s="512"/>
      <c r="B356" s="248" t="s">
        <v>152</v>
      </c>
      <c r="C356" s="348"/>
      <c r="D356" s="348"/>
      <c r="E356" s="348"/>
      <c r="F356" s="348"/>
      <c r="G356" s="348"/>
      <c r="H356" s="348"/>
      <c r="I356" s="348"/>
      <c r="J356" s="348"/>
      <c r="K356" s="261"/>
      <c r="L356" s="346"/>
      <c r="M356" s="349"/>
    </row>
    <row r="357" spans="1:13" ht="15.75">
      <c r="A357" s="512"/>
      <c r="B357" s="248" t="s">
        <v>153</v>
      </c>
      <c r="C357" s="348">
        <f>C355</f>
        <v>20</v>
      </c>
      <c r="D357" s="348">
        <f>D355</f>
        <v>20</v>
      </c>
      <c r="E357" s="348" t="s">
        <v>151</v>
      </c>
      <c r="F357" s="348" t="s">
        <v>151</v>
      </c>
      <c r="G357" s="348">
        <f>G355</f>
        <v>0</v>
      </c>
      <c r="H357" s="348">
        <f>H355</f>
        <v>0</v>
      </c>
      <c r="I357" s="348">
        <f>I355</f>
        <v>20</v>
      </c>
      <c r="J357" s="348"/>
      <c r="K357" s="261" t="s">
        <v>151</v>
      </c>
      <c r="L357" s="346"/>
      <c r="M357" s="349"/>
    </row>
    <row r="358" spans="1:13" ht="31.5">
      <c r="A358" s="512"/>
      <c r="B358" s="248" t="s">
        <v>154</v>
      </c>
      <c r="C358" s="348"/>
      <c r="D358" s="348"/>
      <c r="E358" s="348"/>
      <c r="F358" s="348"/>
      <c r="G358" s="348"/>
      <c r="H358" s="348"/>
      <c r="I358" s="348"/>
      <c r="J358" s="348"/>
      <c r="K358" s="261"/>
      <c r="L358" s="346"/>
      <c r="M358" s="349"/>
    </row>
    <row r="359" spans="1:13" ht="41.25" customHeight="1">
      <c r="A359" s="512"/>
      <c r="B359" s="251" t="s">
        <v>158</v>
      </c>
      <c r="C359" s="513" t="s">
        <v>102</v>
      </c>
      <c r="D359" s="513" t="s">
        <v>102</v>
      </c>
      <c r="E359" s="513">
        <v>0</v>
      </c>
      <c r="F359" s="513" t="s">
        <v>151</v>
      </c>
      <c r="G359" s="513">
        <v>0</v>
      </c>
      <c r="H359" s="513">
        <f>H357</f>
        <v>0</v>
      </c>
      <c r="I359" s="513">
        <v>50</v>
      </c>
      <c r="J359" s="513"/>
      <c r="K359" s="513">
        <v>50</v>
      </c>
      <c r="L359" s="515"/>
      <c r="M359" s="517" t="s">
        <v>284</v>
      </c>
    </row>
    <row r="360" spans="1:13" ht="54" customHeight="1">
      <c r="A360" s="512"/>
      <c r="B360" s="266" t="s">
        <v>159</v>
      </c>
      <c r="C360" s="514"/>
      <c r="D360" s="514"/>
      <c r="E360" s="514"/>
      <c r="F360" s="514"/>
      <c r="G360" s="514"/>
      <c r="H360" s="514"/>
      <c r="I360" s="514"/>
      <c r="J360" s="514"/>
      <c r="K360" s="514"/>
      <c r="L360" s="516"/>
      <c r="M360" s="518"/>
    </row>
    <row r="361" spans="1:13" ht="65.25" customHeight="1">
      <c r="A361" s="512"/>
      <c r="B361" s="250" t="s">
        <v>160</v>
      </c>
      <c r="C361" s="514"/>
      <c r="D361" s="514"/>
      <c r="E361" s="514"/>
      <c r="F361" s="514"/>
      <c r="G361" s="514"/>
      <c r="H361" s="514"/>
      <c r="I361" s="514"/>
      <c r="J361" s="514"/>
      <c r="K361" s="514"/>
      <c r="L361" s="516"/>
      <c r="M361" s="518"/>
    </row>
    <row r="362" spans="1:13" ht="36.75" customHeight="1">
      <c r="A362" s="512"/>
      <c r="B362" s="248" t="s">
        <v>152</v>
      </c>
      <c r="C362" s="350"/>
      <c r="D362" s="350"/>
      <c r="E362" s="350"/>
      <c r="F362" s="350"/>
      <c r="G362" s="350"/>
      <c r="H362" s="350"/>
      <c r="I362" s="350"/>
      <c r="J362" s="350"/>
      <c r="K362" s="350"/>
      <c r="L362" s="351"/>
      <c r="M362" s="352"/>
    </row>
    <row r="363" spans="1:13" ht="42.75" customHeight="1">
      <c r="A363" s="512"/>
      <c r="B363" s="248" t="s">
        <v>153</v>
      </c>
      <c r="C363" s="350" t="s">
        <v>102</v>
      </c>
      <c r="D363" s="350" t="s">
        <v>102</v>
      </c>
      <c r="E363" s="350">
        <f>E359</f>
        <v>0</v>
      </c>
      <c r="F363" s="350" t="s">
        <v>151</v>
      </c>
      <c r="G363" s="350">
        <f>G359</f>
        <v>0</v>
      </c>
      <c r="H363" s="350">
        <f>H359</f>
        <v>0</v>
      </c>
      <c r="I363" s="350">
        <f>I359</f>
        <v>50</v>
      </c>
      <c r="J363" s="350"/>
      <c r="K363" s="350">
        <f>K359</f>
        <v>50</v>
      </c>
      <c r="L363" s="351"/>
      <c r="M363" s="352"/>
    </row>
    <row r="364" spans="1:13" ht="31.5">
      <c r="A364" s="512"/>
      <c r="B364" s="248" t="s">
        <v>154</v>
      </c>
      <c r="C364" s="350"/>
      <c r="D364" s="350"/>
      <c r="E364" s="350"/>
      <c r="F364" s="350"/>
      <c r="G364" s="350"/>
      <c r="H364" s="350"/>
      <c r="I364" s="350"/>
      <c r="J364" s="350"/>
      <c r="K364" s="350"/>
      <c r="L364" s="351"/>
      <c r="M364" s="353"/>
    </row>
    <row r="365" spans="1:13" ht="45.75" customHeight="1">
      <c r="A365" s="512"/>
      <c r="B365" s="247" t="s">
        <v>285</v>
      </c>
      <c r="C365" s="350">
        <v>98</v>
      </c>
      <c r="D365" s="350">
        <v>98</v>
      </c>
      <c r="E365" s="350">
        <v>24.5</v>
      </c>
      <c r="F365" s="350">
        <v>0</v>
      </c>
      <c r="G365" s="350">
        <v>24.5</v>
      </c>
      <c r="H365" s="350">
        <v>0</v>
      </c>
      <c r="I365" s="350">
        <v>24.5</v>
      </c>
      <c r="J365" s="350"/>
      <c r="K365" s="350">
        <v>24.5</v>
      </c>
      <c r="L365" s="351"/>
      <c r="M365" s="353" t="s">
        <v>286</v>
      </c>
    </row>
    <row r="366" spans="1:13" ht="15.75">
      <c r="A366" s="512"/>
      <c r="B366" s="248" t="s">
        <v>152</v>
      </c>
      <c r="C366" s="350"/>
      <c r="D366" s="350"/>
      <c r="E366" s="350"/>
      <c r="F366" s="350"/>
      <c r="G366" s="350"/>
      <c r="H366" s="350"/>
      <c r="I366" s="350"/>
      <c r="J366" s="350"/>
      <c r="K366" s="350"/>
      <c r="L366" s="351"/>
      <c r="M366" s="353"/>
    </row>
    <row r="367" spans="1:13" ht="15.75">
      <c r="A367" s="512"/>
      <c r="B367" s="248" t="s">
        <v>153</v>
      </c>
      <c r="C367" s="350">
        <f t="shared" ref="C367:I367" si="67">C365</f>
        <v>98</v>
      </c>
      <c r="D367" s="350">
        <f t="shared" si="67"/>
        <v>98</v>
      </c>
      <c r="E367" s="350">
        <f t="shared" si="67"/>
        <v>24.5</v>
      </c>
      <c r="F367" s="350">
        <f t="shared" si="67"/>
        <v>0</v>
      </c>
      <c r="G367" s="350">
        <f t="shared" si="67"/>
        <v>24.5</v>
      </c>
      <c r="H367" s="350">
        <f t="shared" si="67"/>
        <v>0</v>
      </c>
      <c r="I367" s="350">
        <f t="shared" si="67"/>
        <v>24.5</v>
      </c>
      <c r="J367" s="350"/>
      <c r="K367" s="350">
        <f>K365</f>
        <v>24.5</v>
      </c>
      <c r="L367" s="351"/>
      <c r="M367" s="353"/>
    </row>
    <row r="368" spans="1:13" ht="31.5">
      <c r="A368" s="512"/>
      <c r="B368" s="248" t="s">
        <v>154</v>
      </c>
      <c r="C368" s="350"/>
      <c r="D368" s="350"/>
      <c r="E368" s="350"/>
      <c r="F368" s="350"/>
      <c r="G368" s="350"/>
      <c r="H368" s="350"/>
      <c r="I368" s="350"/>
      <c r="J368" s="350"/>
      <c r="K368" s="350"/>
      <c r="L368" s="351"/>
      <c r="M368" s="353"/>
    </row>
    <row r="369" spans="1:14" ht="18.75">
      <c r="A369" s="117" t="s">
        <v>16</v>
      </c>
      <c r="B369" s="114"/>
      <c r="C369" s="262">
        <f t="shared" ref="C369:L369" si="68">SUM(C365+C359+C355+C351+C347+C343)</f>
        <v>268</v>
      </c>
      <c r="D369" s="262">
        <f t="shared" si="68"/>
        <v>268</v>
      </c>
      <c r="E369" s="262">
        <f t="shared" si="68"/>
        <v>24.5</v>
      </c>
      <c r="F369" s="262">
        <f t="shared" si="68"/>
        <v>0</v>
      </c>
      <c r="G369" s="262">
        <f t="shared" si="68"/>
        <v>44.5</v>
      </c>
      <c r="H369" s="262">
        <f t="shared" si="68"/>
        <v>20</v>
      </c>
      <c r="I369" s="262">
        <f t="shared" si="68"/>
        <v>124.5</v>
      </c>
      <c r="J369" s="262">
        <f t="shared" si="68"/>
        <v>0</v>
      </c>
      <c r="K369" s="262">
        <f t="shared" si="68"/>
        <v>74.5</v>
      </c>
      <c r="L369" s="262">
        <f t="shared" si="68"/>
        <v>0</v>
      </c>
      <c r="M369" s="51"/>
    </row>
    <row r="370" spans="1:14" ht="15.75" customHeight="1">
      <c r="A370" s="115"/>
      <c r="B370" s="114" t="s">
        <v>152</v>
      </c>
      <c r="C370" s="262"/>
      <c r="D370" s="262"/>
      <c r="E370" s="263"/>
      <c r="F370" s="263"/>
      <c r="G370" s="263"/>
      <c r="H370" s="263"/>
      <c r="I370" s="263"/>
      <c r="J370" s="263"/>
      <c r="K370" s="254"/>
      <c r="L370" s="264"/>
      <c r="M370" s="51"/>
    </row>
    <row r="371" spans="1:14" ht="15.75">
      <c r="A371" s="115"/>
      <c r="B371" s="114" t="s">
        <v>153</v>
      </c>
      <c r="C371" s="262">
        <f t="shared" ref="C371:L371" si="69">SUM(C367+C363+C357+C353+C349+C345)</f>
        <v>268</v>
      </c>
      <c r="D371" s="262">
        <f t="shared" si="69"/>
        <v>268</v>
      </c>
      <c r="E371" s="262">
        <f t="shared" si="69"/>
        <v>24.5</v>
      </c>
      <c r="F371" s="262">
        <f t="shared" si="69"/>
        <v>0</v>
      </c>
      <c r="G371" s="262">
        <f t="shared" si="69"/>
        <v>44.5</v>
      </c>
      <c r="H371" s="262">
        <f t="shared" si="69"/>
        <v>20</v>
      </c>
      <c r="I371" s="262">
        <f t="shared" si="69"/>
        <v>124.5</v>
      </c>
      <c r="J371" s="262">
        <f t="shared" si="69"/>
        <v>0</v>
      </c>
      <c r="K371" s="262">
        <f t="shared" si="69"/>
        <v>74.5</v>
      </c>
      <c r="L371" s="262">
        <f t="shared" si="69"/>
        <v>0</v>
      </c>
      <c r="M371" s="51"/>
    </row>
    <row r="372" spans="1:14" s="1" customFormat="1" ht="32.25" customHeight="1" thickBot="1">
      <c r="A372" s="116"/>
      <c r="B372" s="118" t="s">
        <v>161</v>
      </c>
      <c r="C372" s="119">
        <v>0</v>
      </c>
      <c r="D372" s="119">
        <v>0</v>
      </c>
      <c r="E372" s="263" t="s">
        <v>151</v>
      </c>
      <c r="F372" s="263" t="s">
        <v>151</v>
      </c>
      <c r="G372" s="263" t="s">
        <v>151</v>
      </c>
      <c r="H372" s="263">
        <v>0</v>
      </c>
      <c r="I372" s="263" t="s">
        <v>151</v>
      </c>
      <c r="J372" s="263">
        <v>0</v>
      </c>
      <c r="K372" s="254" t="s">
        <v>151</v>
      </c>
      <c r="L372" s="264">
        <v>0</v>
      </c>
      <c r="M372" s="28"/>
    </row>
    <row r="373" spans="1:14" ht="69.75" customHeight="1" thickBot="1">
      <c r="A373" s="475" t="s">
        <v>41</v>
      </c>
      <c r="B373" s="65" t="s">
        <v>287</v>
      </c>
      <c r="C373" s="68">
        <v>498</v>
      </c>
      <c r="D373" s="68">
        <v>498</v>
      </c>
      <c r="E373" s="68"/>
      <c r="F373" s="68"/>
      <c r="G373" s="68">
        <v>101</v>
      </c>
      <c r="H373" s="68">
        <v>101</v>
      </c>
      <c r="I373" s="68">
        <v>397</v>
      </c>
      <c r="J373" s="68"/>
      <c r="K373" s="68"/>
      <c r="L373" s="68"/>
      <c r="M373" s="68"/>
      <c r="N373" s="68"/>
    </row>
    <row r="374" spans="1:14" ht="24" customHeight="1" thickBot="1">
      <c r="A374" s="476"/>
      <c r="B374" s="66" t="s">
        <v>152</v>
      </c>
      <c r="C374" s="68"/>
      <c r="D374" s="68"/>
      <c r="E374" s="26"/>
      <c r="F374" s="26"/>
      <c r="G374" s="26"/>
      <c r="H374" s="26"/>
      <c r="I374" s="26"/>
      <c r="J374" s="26"/>
      <c r="K374" s="26"/>
      <c r="L374" s="26"/>
      <c r="M374" s="4"/>
    </row>
    <row r="375" spans="1:14" ht="16.5" thickBot="1">
      <c r="A375" s="476"/>
      <c r="B375" s="66" t="s">
        <v>153</v>
      </c>
      <c r="C375" s="68">
        <v>498</v>
      </c>
      <c r="D375" s="68">
        <v>498</v>
      </c>
      <c r="E375" s="68"/>
      <c r="F375" s="68"/>
      <c r="G375" s="68">
        <v>101</v>
      </c>
      <c r="H375" s="68">
        <v>101</v>
      </c>
      <c r="I375" s="68">
        <v>397</v>
      </c>
      <c r="J375" s="68"/>
      <c r="K375" s="68"/>
      <c r="L375" s="68"/>
      <c r="M375" s="4"/>
    </row>
    <row r="376" spans="1:14" ht="32.25" thickBot="1">
      <c r="A376" s="476"/>
      <c r="B376" s="66" t="s">
        <v>154</v>
      </c>
      <c r="C376" s="68"/>
      <c r="D376" s="68"/>
      <c r="E376" s="26"/>
      <c r="F376" s="26"/>
      <c r="G376" s="26"/>
      <c r="H376" s="26"/>
      <c r="I376" s="26"/>
      <c r="J376" s="26"/>
      <c r="K376" s="26"/>
      <c r="L376" s="26"/>
      <c r="M376" s="4"/>
    </row>
    <row r="377" spans="1:14" ht="81.75" customHeight="1" thickBot="1">
      <c r="A377" s="476"/>
      <c r="B377" s="66" t="s">
        <v>114</v>
      </c>
      <c r="C377" s="68">
        <v>103.3</v>
      </c>
      <c r="D377" s="68">
        <v>103.3</v>
      </c>
      <c r="E377" s="68">
        <v>43</v>
      </c>
      <c r="F377" s="68">
        <v>43</v>
      </c>
      <c r="G377" s="68">
        <v>0</v>
      </c>
      <c r="H377" s="68">
        <v>0</v>
      </c>
      <c r="I377" s="68">
        <v>30</v>
      </c>
      <c r="J377" s="68"/>
      <c r="K377" s="68">
        <v>30.3</v>
      </c>
      <c r="L377" s="68"/>
      <c r="M377" s="238"/>
      <c r="N377" s="68"/>
    </row>
    <row r="378" spans="1:14" ht="32.25" customHeight="1" thickBot="1">
      <c r="A378" s="476"/>
      <c r="B378" s="66" t="s">
        <v>152</v>
      </c>
      <c r="C378" s="68"/>
      <c r="D378" s="68"/>
      <c r="E378" s="26"/>
      <c r="F378" s="26"/>
      <c r="G378" s="26"/>
      <c r="H378" s="26"/>
      <c r="I378" s="26"/>
      <c r="J378" s="26"/>
      <c r="K378" s="26"/>
      <c r="L378" s="26"/>
      <c r="M378" s="4"/>
    </row>
    <row r="379" spans="1:14" ht="33.75" customHeight="1" thickBot="1">
      <c r="A379" s="476"/>
      <c r="B379" s="66" t="s">
        <v>153</v>
      </c>
      <c r="C379" s="68">
        <v>103.3</v>
      </c>
      <c r="D379" s="68">
        <v>103.3</v>
      </c>
      <c r="E379" s="68">
        <v>43</v>
      </c>
      <c r="F379" s="68">
        <v>43</v>
      </c>
      <c r="G379" s="68">
        <v>0</v>
      </c>
      <c r="H379" s="68">
        <v>0</v>
      </c>
      <c r="I379" s="68">
        <v>30</v>
      </c>
      <c r="J379" s="68"/>
      <c r="K379" s="68">
        <v>30.3</v>
      </c>
      <c r="L379" s="68"/>
      <c r="M379" s="4"/>
    </row>
    <row r="380" spans="1:14" ht="45.75" customHeight="1" thickBot="1">
      <c r="A380" s="476"/>
      <c r="B380" s="66" t="s">
        <v>154</v>
      </c>
      <c r="C380" s="68"/>
      <c r="D380" s="68"/>
      <c r="E380" s="26"/>
      <c r="F380" s="26"/>
      <c r="G380" s="26"/>
      <c r="H380" s="26"/>
      <c r="I380" s="26"/>
      <c r="J380" s="26"/>
      <c r="K380" s="26"/>
      <c r="L380" s="26"/>
      <c r="M380" s="4"/>
    </row>
    <row r="381" spans="1:14" ht="49.5" customHeight="1" thickBot="1">
      <c r="A381" s="476"/>
      <c r="B381" s="66" t="s">
        <v>288</v>
      </c>
      <c r="C381" s="68">
        <v>156</v>
      </c>
      <c r="D381" s="68">
        <v>156</v>
      </c>
      <c r="E381" s="68"/>
      <c r="F381" s="68"/>
      <c r="G381" s="68">
        <v>156</v>
      </c>
      <c r="H381" s="68">
        <v>125</v>
      </c>
      <c r="I381" s="68"/>
      <c r="J381" s="68"/>
      <c r="K381" s="68"/>
      <c r="L381" s="68"/>
      <c r="M381" s="68"/>
      <c r="N381" s="68"/>
    </row>
    <row r="382" spans="1:14" ht="23.25" customHeight="1" thickBot="1">
      <c r="A382" s="476"/>
      <c r="B382" s="66" t="s">
        <v>152</v>
      </c>
      <c r="C382" s="68"/>
      <c r="D382" s="68"/>
      <c r="E382" s="26"/>
      <c r="F382" s="26"/>
      <c r="G382" s="26"/>
      <c r="H382" s="26"/>
      <c r="I382" s="26"/>
      <c r="J382" s="26"/>
      <c r="K382" s="26"/>
      <c r="L382" s="26"/>
      <c r="M382" s="4"/>
    </row>
    <row r="383" spans="1:14" ht="31.5" customHeight="1" thickBot="1">
      <c r="A383" s="476"/>
      <c r="B383" s="66" t="s">
        <v>153</v>
      </c>
      <c r="C383" s="68">
        <v>156</v>
      </c>
      <c r="D383" s="68">
        <v>156</v>
      </c>
      <c r="E383" s="68"/>
      <c r="F383" s="68"/>
      <c r="G383" s="68">
        <v>156</v>
      </c>
      <c r="H383" s="68">
        <v>125</v>
      </c>
      <c r="I383" s="68"/>
      <c r="J383" s="68"/>
      <c r="K383" s="68"/>
      <c r="L383" s="68"/>
      <c r="M383" s="4"/>
    </row>
    <row r="384" spans="1:14" ht="42" customHeight="1" thickBot="1">
      <c r="A384" s="476"/>
      <c r="B384" s="66" t="s">
        <v>154</v>
      </c>
      <c r="C384" s="68"/>
      <c r="D384" s="68"/>
      <c r="E384" s="26"/>
      <c r="F384" s="26"/>
      <c r="G384" s="26"/>
      <c r="H384" s="26"/>
      <c r="I384" s="26"/>
      <c r="J384" s="26"/>
      <c r="K384" s="26"/>
      <c r="L384" s="26"/>
      <c r="M384" s="4"/>
    </row>
    <row r="385" spans="1:14" ht="193.5" customHeight="1" thickBot="1">
      <c r="A385" s="476"/>
      <c r="B385" s="65" t="s">
        <v>115</v>
      </c>
      <c r="C385" s="68">
        <v>5</v>
      </c>
      <c r="D385" s="68">
        <v>5</v>
      </c>
      <c r="E385" s="68"/>
      <c r="F385" s="68"/>
      <c r="G385" s="68"/>
      <c r="H385" s="68"/>
      <c r="I385" s="68"/>
      <c r="J385" s="68"/>
      <c r="K385" s="68">
        <v>5</v>
      </c>
      <c r="L385" s="68"/>
      <c r="M385" s="238"/>
      <c r="N385" s="68"/>
    </row>
    <row r="386" spans="1:14" ht="37.5" customHeight="1" thickBot="1">
      <c r="A386" s="476"/>
      <c r="B386" s="66" t="s">
        <v>152</v>
      </c>
      <c r="C386" s="68"/>
      <c r="D386" s="68"/>
      <c r="E386" s="26"/>
      <c r="F386" s="26"/>
      <c r="G386" s="26"/>
      <c r="H386" s="26"/>
      <c r="I386" s="26"/>
      <c r="J386" s="68"/>
      <c r="K386" s="68"/>
      <c r="L386" s="68"/>
      <c r="M386" s="4"/>
    </row>
    <row r="387" spans="1:14" ht="30" customHeight="1" thickBot="1">
      <c r="A387" s="476"/>
      <c r="B387" s="66" t="s">
        <v>153</v>
      </c>
      <c r="C387" s="68">
        <v>5</v>
      </c>
      <c r="D387" s="68">
        <v>5</v>
      </c>
      <c r="E387" s="68"/>
      <c r="F387" s="68"/>
      <c r="G387" s="68"/>
      <c r="H387" s="68"/>
      <c r="I387" s="68"/>
      <c r="J387" s="68"/>
      <c r="K387" s="68">
        <v>5</v>
      </c>
      <c r="L387" s="68"/>
      <c r="M387" s="4"/>
    </row>
    <row r="388" spans="1:14" ht="45.75" customHeight="1" thickBot="1">
      <c r="A388" s="476"/>
      <c r="B388" s="66" t="s">
        <v>154</v>
      </c>
      <c r="C388" s="68"/>
      <c r="D388" s="68"/>
      <c r="E388" s="26"/>
      <c r="F388" s="26"/>
      <c r="G388" s="26"/>
      <c r="H388" s="26"/>
      <c r="I388" s="26"/>
      <c r="J388" s="68"/>
      <c r="K388" s="68"/>
      <c r="L388" s="68"/>
      <c r="M388" s="4"/>
    </row>
    <row r="389" spans="1:14" ht="119.25" customHeight="1" thickBot="1">
      <c r="A389" s="476"/>
      <c r="B389" s="65" t="s">
        <v>194</v>
      </c>
      <c r="C389" s="68">
        <v>15</v>
      </c>
      <c r="D389" s="68">
        <v>15</v>
      </c>
      <c r="E389" s="68"/>
      <c r="F389" s="68"/>
      <c r="G389" s="68">
        <v>4.5</v>
      </c>
      <c r="H389" s="68">
        <v>4.5</v>
      </c>
      <c r="I389" s="68">
        <v>5</v>
      </c>
      <c r="J389" s="68"/>
      <c r="K389" s="68">
        <v>5.5</v>
      </c>
      <c r="L389" s="68"/>
      <c r="M389" s="26"/>
      <c r="N389" s="68"/>
    </row>
    <row r="390" spans="1:14" ht="34.5" customHeight="1" thickBot="1">
      <c r="A390" s="476"/>
      <c r="B390" s="66" t="s">
        <v>152</v>
      </c>
      <c r="C390" s="68"/>
      <c r="D390" s="68"/>
      <c r="E390" s="26"/>
      <c r="F390" s="26"/>
      <c r="G390" s="26"/>
      <c r="H390" s="26"/>
      <c r="I390" s="26"/>
      <c r="J390" s="68"/>
      <c r="K390" s="68"/>
      <c r="L390" s="68"/>
      <c r="M390" s="4"/>
    </row>
    <row r="391" spans="1:14" ht="30.75" customHeight="1" thickBot="1">
      <c r="A391" s="476"/>
      <c r="B391" s="66" t="s">
        <v>153</v>
      </c>
      <c r="C391" s="68">
        <v>15</v>
      </c>
      <c r="D391" s="68">
        <v>15</v>
      </c>
      <c r="E391" s="68"/>
      <c r="F391" s="68"/>
      <c r="G391" s="68">
        <v>4.5</v>
      </c>
      <c r="H391" s="68">
        <v>4.5</v>
      </c>
      <c r="I391" s="68">
        <v>5</v>
      </c>
      <c r="J391" s="68"/>
      <c r="K391" s="68">
        <v>5.5</v>
      </c>
      <c r="L391" s="68"/>
      <c r="M391" s="4"/>
    </row>
    <row r="392" spans="1:14" ht="48.75" customHeight="1" thickBot="1">
      <c r="A392" s="476"/>
      <c r="B392" s="66" t="s">
        <v>154</v>
      </c>
      <c r="C392" s="68"/>
      <c r="D392" s="68"/>
      <c r="E392" s="26"/>
      <c r="F392" s="26"/>
      <c r="G392" s="26"/>
      <c r="H392" s="26"/>
      <c r="I392" s="26"/>
      <c r="J392" s="68"/>
      <c r="K392" s="68"/>
      <c r="L392" s="68"/>
      <c r="M392" s="4"/>
    </row>
    <row r="393" spans="1:14" ht="84" customHeight="1" thickBot="1">
      <c r="A393" s="476"/>
      <c r="B393" s="67" t="s">
        <v>116</v>
      </c>
      <c r="C393" s="68">
        <v>5</v>
      </c>
      <c r="D393" s="68">
        <v>5</v>
      </c>
      <c r="E393" s="26"/>
      <c r="F393" s="26"/>
      <c r="G393" s="26"/>
      <c r="H393" s="26"/>
      <c r="I393" s="26"/>
      <c r="J393" s="68"/>
      <c r="K393" s="68">
        <v>5</v>
      </c>
      <c r="L393" s="68"/>
      <c r="M393" s="26"/>
      <c r="N393" s="68"/>
    </row>
    <row r="394" spans="1:14" ht="24.75" customHeight="1" thickBot="1">
      <c r="A394" s="476"/>
      <c r="B394" s="66" t="s">
        <v>152</v>
      </c>
      <c r="C394" s="68"/>
      <c r="D394" s="68"/>
      <c r="E394" s="26"/>
      <c r="F394" s="26"/>
      <c r="G394" s="26"/>
      <c r="H394" s="26"/>
      <c r="I394" s="26"/>
      <c r="J394" s="68"/>
      <c r="K394" s="68"/>
      <c r="L394" s="68"/>
      <c r="M394" s="26"/>
      <c r="N394" s="68"/>
    </row>
    <row r="395" spans="1:14" ht="21.75" customHeight="1" thickBot="1">
      <c r="A395" s="476"/>
      <c r="B395" s="66" t="s">
        <v>153</v>
      </c>
      <c r="C395" s="68">
        <v>5</v>
      </c>
      <c r="D395" s="68">
        <v>5</v>
      </c>
      <c r="E395" s="26"/>
      <c r="F395" s="26"/>
      <c r="G395" s="26"/>
      <c r="H395" s="26"/>
      <c r="I395" s="26"/>
      <c r="J395" s="68"/>
      <c r="K395" s="68">
        <v>5</v>
      </c>
      <c r="L395" s="68"/>
      <c r="M395" s="26"/>
      <c r="N395" s="68"/>
    </row>
    <row r="396" spans="1:14" ht="48.75" customHeight="1" thickBot="1">
      <c r="A396" s="476"/>
      <c r="B396" s="66" t="s">
        <v>154</v>
      </c>
      <c r="C396" s="68"/>
      <c r="D396" s="68"/>
      <c r="E396" s="26"/>
      <c r="F396" s="26"/>
      <c r="G396" s="26"/>
      <c r="H396" s="26"/>
      <c r="I396" s="26"/>
      <c r="J396" s="68"/>
      <c r="K396" s="68"/>
      <c r="L396" s="68"/>
      <c r="M396" s="26"/>
      <c r="N396" s="68"/>
    </row>
    <row r="397" spans="1:14" ht="114.75" customHeight="1" thickBot="1">
      <c r="A397" s="476"/>
      <c r="B397" s="65" t="s">
        <v>117</v>
      </c>
      <c r="C397" s="68">
        <v>5</v>
      </c>
      <c r="D397" s="68">
        <v>5</v>
      </c>
      <c r="E397" s="26"/>
      <c r="F397" s="26"/>
      <c r="G397" s="26"/>
      <c r="H397" s="26"/>
      <c r="I397" s="26"/>
      <c r="J397" s="26"/>
      <c r="K397" s="68">
        <v>5</v>
      </c>
      <c r="L397" s="26"/>
      <c r="M397" s="26"/>
      <c r="N397" s="26"/>
    </row>
    <row r="398" spans="1:14" ht="48.75" customHeight="1" thickBot="1">
      <c r="A398" s="476"/>
      <c r="B398" s="66" t="s">
        <v>152</v>
      </c>
      <c r="C398" s="68"/>
      <c r="D398" s="68"/>
      <c r="E398" s="26"/>
      <c r="F398" s="26"/>
      <c r="G398" s="26"/>
      <c r="H398" s="26"/>
      <c r="I398" s="26"/>
      <c r="J398" s="26"/>
      <c r="K398" s="68"/>
      <c r="L398" s="26"/>
      <c r="M398" s="26"/>
      <c r="N398" s="26"/>
    </row>
    <row r="399" spans="1:14" ht="48.75" customHeight="1" thickBot="1">
      <c r="A399" s="476"/>
      <c r="B399" s="66" t="s">
        <v>153</v>
      </c>
      <c r="C399" s="68">
        <v>5</v>
      </c>
      <c r="D399" s="68">
        <v>5</v>
      </c>
      <c r="E399" s="26"/>
      <c r="F399" s="26"/>
      <c r="G399" s="26"/>
      <c r="H399" s="26"/>
      <c r="I399" s="26"/>
      <c r="J399" s="26"/>
      <c r="K399" s="68">
        <v>5</v>
      </c>
      <c r="L399" s="26"/>
      <c r="M399" s="26"/>
      <c r="N399" s="26"/>
    </row>
    <row r="400" spans="1:14" ht="48.75" customHeight="1" thickBot="1">
      <c r="A400" s="476"/>
      <c r="B400" s="66" t="s">
        <v>154</v>
      </c>
      <c r="C400" s="68"/>
      <c r="D400" s="68"/>
      <c r="E400" s="26"/>
      <c r="F400" s="26"/>
      <c r="G400" s="26"/>
      <c r="H400" s="26"/>
      <c r="I400" s="26"/>
      <c r="J400" s="26"/>
      <c r="K400" s="26"/>
      <c r="L400" s="26"/>
      <c r="M400" s="26"/>
      <c r="N400" s="26"/>
    </row>
    <row r="401" spans="1:14" ht="185.25" customHeight="1" thickBot="1">
      <c r="A401" s="476"/>
      <c r="B401" s="65" t="s">
        <v>289</v>
      </c>
      <c r="C401" s="68">
        <v>3000</v>
      </c>
      <c r="D401" s="68">
        <v>3000</v>
      </c>
      <c r="E401" s="68">
        <v>750</v>
      </c>
      <c r="F401" s="68">
        <v>750</v>
      </c>
      <c r="G401" s="68">
        <v>750</v>
      </c>
      <c r="H401" s="68">
        <v>750</v>
      </c>
      <c r="I401" s="68">
        <v>750</v>
      </c>
      <c r="J401" s="68"/>
      <c r="K401" s="68">
        <v>750</v>
      </c>
      <c r="L401" s="68"/>
      <c r="M401" s="26"/>
      <c r="N401" s="68"/>
    </row>
    <row r="402" spans="1:14" ht="22.5" customHeight="1" thickBot="1">
      <c r="A402" s="476"/>
      <c r="B402" s="66" t="s">
        <v>152</v>
      </c>
      <c r="C402" s="68"/>
      <c r="D402" s="68"/>
      <c r="E402" s="68"/>
      <c r="F402" s="68"/>
      <c r="G402" s="68"/>
      <c r="H402" s="68"/>
      <c r="I402" s="68"/>
      <c r="J402" s="68"/>
      <c r="K402" s="68"/>
      <c r="L402" s="68"/>
      <c r="M402" s="26"/>
      <c r="N402" s="68"/>
    </row>
    <row r="403" spans="1:14" ht="30" customHeight="1" thickBot="1">
      <c r="A403" s="476"/>
      <c r="B403" s="66" t="s">
        <v>153</v>
      </c>
      <c r="C403" s="68">
        <v>3000</v>
      </c>
      <c r="D403" s="68">
        <v>3000</v>
      </c>
      <c r="E403" s="68">
        <v>750</v>
      </c>
      <c r="F403" s="68">
        <v>750</v>
      </c>
      <c r="G403" s="68">
        <v>750</v>
      </c>
      <c r="H403" s="68">
        <v>750</v>
      </c>
      <c r="I403" s="68">
        <v>750</v>
      </c>
      <c r="J403" s="68"/>
      <c r="K403" s="68">
        <v>750</v>
      </c>
      <c r="L403" s="68"/>
      <c r="M403" s="26"/>
      <c r="N403" s="68"/>
    </row>
    <row r="404" spans="1:14" ht="37.5" customHeight="1" thickBot="1">
      <c r="A404" s="499"/>
      <c r="B404" s="66" t="s">
        <v>154</v>
      </c>
      <c r="C404" s="68"/>
      <c r="D404" s="68"/>
      <c r="E404" s="68"/>
      <c r="F404" s="68"/>
      <c r="G404" s="68"/>
      <c r="H404" s="68"/>
      <c r="I404" s="68"/>
      <c r="J404" s="68"/>
      <c r="K404" s="68"/>
      <c r="L404" s="68"/>
      <c r="M404" s="26"/>
      <c r="N404" s="68"/>
    </row>
    <row r="405" spans="1:14" ht="30.75" customHeight="1">
      <c r="A405" s="27" t="s">
        <v>16</v>
      </c>
      <c r="B405" s="114"/>
      <c r="C405" s="50">
        <f t="shared" ref="C405:L405" si="70">SUM(C401+C397+C393+C389+C385+C381+C377+C373)</f>
        <v>3787.3</v>
      </c>
      <c r="D405" s="50">
        <f t="shared" si="70"/>
        <v>3787.3</v>
      </c>
      <c r="E405" s="50">
        <f t="shared" si="70"/>
        <v>793</v>
      </c>
      <c r="F405" s="50">
        <f t="shared" si="70"/>
        <v>793</v>
      </c>
      <c r="G405" s="50">
        <f t="shared" si="70"/>
        <v>1011.5</v>
      </c>
      <c r="H405" s="50">
        <f t="shared" si="70"/>
        <v>980.5</v>
      </c>
      <c r="I405" s="50">
        <f t="shared" si="70"/>
        <v>1182</v>
      </c>
      <c r="J405" s="50">
        <f t="shared" si="70"/>
        <v>0</v>
      </c>
      <c r="K405" s="50">
        <f t="shared" si="70"/>
        <v>800.8</v>
      </c>
      <c r="L405" s="50">
        <f t="shared" si="70"/>
        <v>0</v>
      </c>
      <c r="M405" s="28"/>
    </row>
    <row r="406" spans="1:14" ht="25.5" customHeight="1">
      <c r="A406" s="489"/>
      <c r="B406" s="114" t="s">
        <v>152</v>
      </c>
      <c r="C406" s="200"/>
      <c r="D406" s="200"/>
      <c r="E406" s="146"/>
      <c r="F406" s="146"/>
      <c r="G406" s="146"/>
      <c r="H406" s="146"/>
      <c r="I406" s="146"/>
      <c r="J406" s="146"/>
      <c r="K406" s="146"/>
      <c r="L406" s="146"/>
      <c r="M406" s="51"/>
    </row>
    <row r="407" spans="1:14" ht="27.75" customHeight="1">
      <c r="A407" s="501"/>
      <c r="B407" s="114" t="s">
        <v>153</v>
      </c>
      <c r="C407" s="50">
        <f>SUM(C403+C399+C395+C391+C387+C383+C379+C375)</f>
        <v>3787.3</v>
      </c>
      <c r="D407" s="50">
        <f>SUM(D403+D399+D395+D391+D387+D383+D379+D375)</f>
        <v>3787.3</v>
      </c>
      <c r="E407" s="50">
        <f>SUM(E403+E399+E395+E391+E387+E383+E379+E375)</f>
        <v>793</v>
      </c>
      <c r="F407" s="50">
        <f>SUM(F403+F399+F395+F391+F387+F383+F379+F375)</f>
        <v>793</v>
      </c>
      <c r="G407" s="50">
        <f t="shared" ref="G407:L407" si="71">SUM(G403+G391+G387+G383+G379+G375)</f>
        <v>1011.5</v>
      </c>
      <c r="H407" s="50">
        <f t="shared" si="71"/>
        <v>980.5</v>
      </c>
      <c r="I407" s="50">
        <f t="shared" si="71"/>
        <v>1182</v>
      </c>
      <c r="J407" s="50">
        <f t="shared" si="71"/>
        <v>0</v>
      </c>
      <c r="K407" s="50">
        <f t="shared" si="71"/>
        <v>790.8</v>
      </c>
      <c r="L407" s="50">
        <f t="shared" si="71"/>
        <v>0</v>
      </c>
      <c r="M407" s="51"/>
    </row>
    <row r="408" spans="1:14" s="1" customFormat="1" ht="32.25" customHeight="1" thickBot="1">
      <c r="A408" s="502"/>
      <c r="B408" s="118" t="s">
        <v>161</v>
      </c>
      <c r="C408" s="50"/>
      <c r="D408" s="50"/>
      <c r="E408" s="50"/>
      <c r="F408" s="50"/>
      <c r="G408" s="50"/>
      <c r="H408" s="50"/>
      <c r="I408" s="50"/>
      <c r="J408" s="50"/>
      <c r="K408" s="50"/>
      <c r="L408" s="50"/>
      <c r="M408" s="28"/>
    </row>
    <row r="409" spans="1:14" ht="126.75" thickBot="1">
      <c r="A409" s="475" t="s">
        <v>42</v>
      </c>
      <c r="B409" s="65" t="s">
        <v>118</v>
      </c>
      <c r="C409" s="68">
        <v>10</v>
      </c>
      <c r="D409" s="68">
        <v>10</v>
      </c>
      <c r="E409" s="26"/>
      <c r="F409" s="26"/>
      <c r="G409" s="26"/>
      <c r="H409" s="26"/>
      <c r="I409" s="26"/>
      <c r="J409" s="26"/>
      <c r="K409" s="26">
        <v>10</v>
      </c>
      <c r="L409" s="26"/>
      <c r="M409" s="4"/>
    </row>
    <row r="410" spans="1:14" ht="16.5" thickBot="1">
      <c r="A410" s="512"/>
      <c r="B410" s="66" t="s">
        <v>152</v>
      </c>
      <c r="C410" s="68"/>
      <c r="D410" s="68"/>
      <c r="E410" s="26"/>
      <c r="F410" s="26"/>
      <c r="G410" s="26"/>
      <c r="H410" s="26"/>
      <c r="I410" s="26"/>
      <c r="J410" s="26"/>
      <c r="K410" s="26"/>
      <c r="L410" s="26"/>
      <c r="M410" s="4"/>
    </row>
    <row r="411" spans="1:14" ht="16.5" thickBot="1">
      <c r="A411" s="512"/>
      <c r="B411" s="66" t="s">
        <v>153</v>
      </c>
      <c r="C411" s="68">
        <v>10</v>
      </c>
      <c r="D411" s="68">
        <v>10</v>
      </c>
      <c r="E411" s="26"/>
      <c r="F411" s="26"/>
      <c r="G411" s="26"/>
      <c r="H411" s="26"/>
      <c r="I411" s="26"/>
      <c r="J411" s="26"/>
      <c r="K411" s="26">
        <v>10</v>
      </c>
      <c r="L411" s="26"/>
      <c r="M411" s="4"/>
    </row>
    <row r="412" spans="1:14" ht="32.25" thickBot="1">
      <c r="A412" s="512"/>
      <c r="B412" s="66" t="s">
        <v>154</v>
      </c>
      <c r="C412" s="68"/>
      <c r="D412" s="68"/>
      <c r="E412" s="26"/>
      <c r="F412" s="26"/>
      <c r="G412" s="26"/>
      <c r="H412" s="26"/>
      <c r="I412" s="26"/>
      <c r="J412" s="26"/>
      <c r="K412" s="26"/>
      <c r="L412" s="26"/>
      <c r="M412" s="4"/>
    </row>
    <row r="413" spans="1:14" ht="95.25" thickBot="1">
      <c r="A413" s="512"/>
      <c r="B413" s="66" t="s">
        <v>119</v>
      </c>
      <c r="C413" s="68">
        <v>10</v>
      </c>
      <c r="D413" s="68">
        <v>10</v>
      </c>
      <c r="E413" s="26"/>
      <c r="F413" s="26"/>
      <c r="G413" s="26">
        <v>10</v>
      </c>
      <c r="H413" s="26">
        <v>2.4</v>
      </c>
      <c r="I413" s="26"/>
      <c r="J413" s="26"/>
      <c r="K413" s="26"/>
      <c r="L413" s="26"/>
      <c r="M413" s="4"/>
    </row>
    <row r="414" spans="1:14" ht="16.5" thickBot="1">
      <c r="A414" s="512"/>
      <c r="B414" s="66" t="s">
        <v>152</v>
      </c>
      <c r="C414" s="68"/>
      <c r="D414" s="68"/>
      <c r="E414" s="26"/>
      <c r="F414" s="26"/>
      <c r="G414" s="26"/>
      <c r="H414" s="26"/>
      <c r="I414" s="26"/>
      <c r="J414" s="26"/>
      <c r="K414" s="26"/>
      <c r="L414" s="26"/>
      <c r="M414" s="4"/>
    </row>
    <row r="415" spans="1:14" ht="16.5" thickBot="1">
      <c r="A415" s="512"/>
      <c r="B415" s="66" t="s">
        <v>153</v>
      </c>
      <c r="C415" s="68">
        <v>10</v>
      </c>
      <c r="D415" s="68">
        <v>10</v>
      </c>
      <c r="E415" s="26"/>
      <c r="F415" s="26"/>
      <c r="G415" s="26">
        <v>10</v>
      </c>
      <c r="H415" s="26">
        <v>2.4</v>
      </c>
      <c r="I415" s="26"/>
      <c r="J415" s="26"/>
      <c r="K415" s="26"/>
      <c r="L415" s="26"/>
      <c r="M415" s="4"/>
    </row>
    <row r="416" spans="1:14" ht="31.5">
      <c r="A416" s="476"/>
      <c r="B416" s="201" t="s">
        <v>154</v>
      </c>
      <c r="C416" s="68"/>
      <c r="D416" s="68"/>
      <c r="E416" s="26"/>
      <c r="F416" s="26"/>
      <c r="G416" s="26"/>
      <c r="H416" s="26"/>
      <c r="I416" s="26"/>
      <c r="J416" s="26"/>
      <c r="K416" s="26"/>
      <c r="L416" s="26"/>
      <c r="M416" s="4"/>
    </row>
    <row r="417" spans="1:13" ht="18.75">
      <c r="A417" s="27" t="s">
        <v>16</v>
      </c>
      <c r="B417" s="114"/>
      <c r="C417" s="200">
        <f t="shared" ref="C417:L417" si="72">SUM(C409+C413)</f>
        <v>20</v>
      </c>
      <c r="D417" s="200">
        <f t="shared" si="72"/>
        <v>20</v>
      </c>
      <c r="E417" s="200">
        <f t="shared" si="72"/>
        <v>0</v>
      </c>
      <c r="F417" s="200">
        <f t="shared" si="72"/>
        <v>0</v>
      </c>
      <c r="G417" s="200">
        <f t="shared" si="72"/>
        <v>10</v>
      </c>
      <c r="H417" s="200">
        <f t="shared" si="72"/>
        <v>2.4</v>
      </c>
      <c r="I417" s="200">
        <f t="shared" si="72"/>
        <v>0</v>
      </c>
      <c r="J417" s="200">
        <f t="shared" si="72"/>
        <v>0</v>
      </c>
      <c r="K417" s="200">
        <f t="shared" si="72"/>
        <v>10</v>
      </c>
      <c r="L417" s="200">
        <f t="shared" si="72"/>
        <v>0</v>
      </c>
      <c r="M417" s="51"/>
    </row>
    <row r="418" spans="1:13" ht="15.75">
      <c r="A418" s="174"/>
      <c r="B418" s="114" t="s">
        <v>152</v>
      </c>
      <c r="C418" s="200"/>
      <c r="D418" s="200"/>
      <c r="E418" s="146"/>
      <c r="F418" s="146"/>
      <c r="G418" s="146"/>
      <c r="H418" s="146"/>
      <c r="I418" s="146"/>
      <c r="J418" s="146"/>
      <c r="K418" s="146"/>
      <c r="L418" s="146"/>
      <c r="M418" s="51"/>
    </row>
    <row r="419" spans="1:13" ht="15.75">
      <c r="A419" s="174"/>
      <c r="B419" s="114" t="s">
        <v>153</v>
      </c>
      <c r="C419" s="200">
        <v>20</v>
      </c>
      <c r="D419" s="200">
        <v>20</v>
      </c>
      <c r="E419" s="146"/>
      <c r="F419" s="146"/>
      <c r="G419" s="146">
        <v>10</v>
      </c>
      <c r="H419" s="146">
        <v>2.4</v>
      </c>
      <c r="I419" s="146"/>
      <c r="J419" s="146"/>
      <c r="K419" s="146">
        <v>10</v>
      </c>
      <c r="L419" s="146">
        <f>SUM(L415+L411)</f>
        <v>0</v>
      </c>
      <c r="M419" s="51"/>
    </row>
    <row r="420" spans="1:13" s="1" customFormat="1" ht="32.25" customHeight="1">
      <c r="A420" s="27"/>
      <c r="B420" s="118" t="s">
        <v>161</v>
      </c>
      <c r="C420" s="50"/>
      <c r="D420" s="50"/>
      <c r="E420" s="50"/>
      <c r="F420" s="50"/>
      <c r="G420" s="50"/>
      <c r="H420" s="50"/>
      <c r="I420" s="50"/>
      <c r="J420" s="50"/>
      <c r="K420" s="50"/>
      <c r="L420" s="50"/>
      <c r="M420" s="28"/>
    </row>
    <row r="421" spans="1:13" s="1" customFormat="1" ht="92.25" customHeight="1">
      <c r="A421" s="241" t="s">
        <v>138</v>
      </c>
      <c r="B421" s="96" t="s">
        <v>137</v>
      </c>
      <c r="C421" s="95">
        <v>70</v>
      </c>
      <c r="D421" s="95">
        <v>70</v>
      </c>
      <c r="E421" s="95">
        <v>17.5</v>
      </c>
      <c r="F421" s="95">
        <v>2.5</v>
      </c>
      <c r="G421" s="95">
        <v>17.5</v>
      </c>
      <c r="H421" s="95"/>
      <c r="I421" s="95">
        <v>17.5</v>
      </c>
      <c r="J421" s="95"/>
      <c r="K421" s="95">
        <v>17.5</v>
      </c>
      <c r="L421" s="95"/>
      <c r="M421" s="43"/>
    </row>
    <row r="422" spans="1:13" s="1" customFormat="1" ht="48" customHeight="1">
      <c r="A422" s="27" t="s">
        <v>16</v>
      </c>
      <c r="B422" s="114"/>
      <c r="C422" s="50">
        <f t="shared" ref="C422:L422" si="73">SUM(C421)</f>
        <v>70</v>
      </c>
      <c r="D422" s="50">
        <f t="shared" si="73"/>
        <v>70</v>
      </c>
      <c r="E422" s="50">
        <f t="shared" si="73"/>
        <v>17.5</v>
      </c>
      <c r="F422" s="50">
        <f t="shared" si="73"/>
        <v>2.5</v>
      </c>
      <c r="G422" s="50">
        <f t="shared" si="73"/>
        <v>17.5</v>
      </c>
      <c r="H422" s="50">
        <f t="shared" si="73"/>
        <v>0</v>
      </c>
      <c r="I422" s="50">
        <f t="shared" si="73"/>
        <v>17.5</v>
      </c>
      <c r="J422" s="50">
        <f t="shared" si="73"/>
        <v>0</v>
      </c>
      <c r="K422" s="50">
        <f t="shared" si="73"/>
        <v>17.5</v>
      </c>
      <c r="L422" s="50">
        <f t="shared" si="73"/>
        <v>0</v>
      </c>
      <c r="M422" s="28"/>
    </row>
    <row r="423" spans="1:13" s="1" customFormat="1" ht="24.75" customHeight="1">
      <c r="A423" s="202"/>
      <c r="B423" s="114" t="s">
        <v>152</v>
      </c>
      <c r="C423" s="50"/>
      <c r="D423" s="50"/>
      <c r="E423" s="50"/>
      <c r="F423" s="50"/>
      <c r="G423" s="50"/>
      <c r="H423" s="50"/>
      <c r="I423" s="50"/>
      <c r="J423" s="50"/>
      <c r="K423" s="50"/>
      <c r="L423" s="50"/>
      <c r="M423" s="28"/>
    </row>
    <row r="424" spans="1:13" s="1" customFormat="1" ht="21" customHeight="1">
      <c r="A424" s="202"/>
      <c r="B424" s="114" t="s">
        <v>153</v>
      </c>
      <c r="C424" s="50">
        <f t="shared" ref="C424:K424" si="74">SUM(C421)</f>
        <v>70</v>
      </c>
      <c r="D424" s="50">
        <f t="shared" si="74"/>
        <v>70</v>
      </c>
      <c r="E424" s="50">
        <f t="shared" si="74"/>
        <v>17.5</v>
      </c>
      <c r="F424" s="50">
        <f t="shared" si="74"/>
        <v>2.5</v>
      </c>
      <c r="G424" s="50">
        <f t="shared" si="74"/>
        <v>17.5</v>
      </c>
      <c r="H424" s="50">
        <f t="shared" si="74"/>
        <v>0</v>
      </c>
      <c r="I424" s="50">
        <f t="shared" si="74"/>
        <v>17.5</v>
      </c>
      <c r="J424" s="50">
        <f t="shared" si="74"/>
        <v>0</v>
      </c>
      <c r="K424" s="50">
        <f t="shared" si="74"/>
        <v>17.5</v>
      </c>
      <c r="L424" s="50"/>
      <c r="M424" s="28"/>
    </row>
    <row r="425" spans="1:13" s="1" customFormat="1" ht="32.25" customHeight="1">
      <c r="A425" s="27"/>
      <c r="B425" s="118" t="s">
        <v>161</v>
      </c>
      <c r="C425" s="50"/>
      <c r="D425" s="50"/>
      <c r="E425" s="50"/>
      <c r="F425" s="50"/>
      <c r="G425" s="50"/>
      <c r="H425" s="50"/>
      <c r="I425" s="50"/>
      <c r="J425" s="50"/>
      <c r="K425" s="50"/>
      <c r="L425" s="50"/>
      <c r="M425" s="28"/>
    </row>
    <row r="426" spans="1:13" s="1" customFormat="1" ht="75.75" customHeight="1">
      <c r="A426" s="155" t="s">
        <v>231</v>
      </c>
      <c r="B426" s="275"/>
      <c r="C426" s="95">
        <v>2320.4</v>
      </c>
      <c r="D426" s="95">
        <v>2320.4</v>
      </c>
      <c r="E426" s="95">
        <v>580.5</v>
      </c>
      <c r="F426" s="95">
        <v>580.5</v>
      </c>
      <c r="G426" s="95">
        <v>580.5</v>
      </c>
      <c r="H426" s="95">
        <v>580.5</v>
      </c>
      <c r="I426" s="95">
        <v>580.5</v>
      </c>
      <c r="J426" s="95"/>
      <c r="K426" s="95">
        <v>578.9</v>
      </c>
      <c r="L426" s="95"/>
      <c r="M426" s="28"/>
    </row>
    <row r="427" spans="1:13" s="1" customFormat="1" ht="32.25" customHeight="1">
      <c r="A427" s="121" t="s">
        <v>2</v>
      </c>
      <c r="B427" s="141"/>
      <c r="C427" s="127">
        <f t="shared" ref="C427:L427" si="75">SUM(C422+C417+C405+C369+C339+C426)</f>
        <v>24807.8</v>
      </c>
      <c r="D427" s="127">
        <f t="shared" si="75"/>
        <v>24807.8</v>
      </c>
      <c r="E427" s="127">
        <f t="shared" si="75"/>
        <v>5018</v>
      </c>
      <c r="F427" s="127">
        <f t="shared" si="75"/>
        <v>4797.41</v>
      </c>
      <c r="G427" s="127">
        <f t="shared" si="75"/>
        <v>7427.5</v>
      </c>
      <c r="H427" s="127">
        <f t="shared" si="75"/>
        <v>5139.28</v>
      </c>
      <c r="I427" s="127">
        <f t="shared" si="75"/>
        <v>5861</v>
      </c>
      <c r="J427" s="127">
        <f t="shared" si="75"/>
        <v>0</v>
      </c>
      <c r="K427" s="127">
        <f t="shared" si="75"/>
        <v>6501.3</v>
      </c>
      <c r="L427" s="127">
        <f t="shared" si="75"/>
        <v>0</v>
      </c>
      <c r="M427" s="128"/>
    </row>
    <row r="428" spans="1:13" s="1" customFormat="1" ht="32.25" customHeight="1">
      <c r="A428" s="124"/>
      <c r="B428" s="141" t="s">
        <v>152</v>
      </c>
      <c r="C428" s="127"/>
      <c r="D428" s="127"/>
      <c r="E428" s="127"/>
      <c r="F428" s="127"/>
      <c r="G428" s="127"/>
      <c r="H428" s="127"/>
      <c r="I428" s="127"/>
      <c r="J428" s="127"/>
      <c r="K428" s="127"/>
      <c r="L428" s="127"/>
      <c r="M428" s="128"/>
    </row>
    <row r="429" spans="1:13" s="1" customFormat="1" ht="32.25" customHeight="1">
      <c r="A429" s="121"/>
      <c r="B429" s="141" t="s">
        <v>153</v>
      </c>
      <c r="C429" s="122">
        <f t="shared" ref="C429:L429" si="76">SUM(C424+C419+C407+C371+C341+C426)</f>
        <v>24807.8</v>
      </c>
      <c r="D429" s="122">
        <f t="shared" si="76"/>
        <v>24807.8</v>
      </c>
      <c r="E429" s="122">
        <f t="shared" si="76"/>
        <v>5018</v>
      </c>
      <c r="F429" s="122">
        <f t="shared" si="76"/>
        <v>4797.41</v>
      </c>
      <c r="G429" s="122">
        <f t="shared" si="76"/>
        <v>7427.5</v>
      </c>
      <c r="H429" s="122">
        <f t="shared" si="76"/>
        <v>5139.28</v>
      </c>
      <c r="I429" s="122">
        <f t="shared" si="76"/>
        <v>5861</v>
      </c>
      <c r="J429" s="122">
        <f t="shared" si="76"/>
        <v>0</v>
      </c>
      <c r="K429" s="122">
        <f t="shared" si="76"/>
        <v>6491.3</v>
      </c>
      <c r="L429" s="122">
        <f t="shared" si="76"/>
        <v>0</v>
      </c>
      <c r="M429" s="123"/>
    </row>
    <row r="430" spans="1:13" s="1" customFormat="1" ht="32.25" customHeight="1">
      <c r="A430" s="124"/>
      <c r="B430" s="166" t="s">
        <v>161</v>
      </c>
      <c r="C430" s="126"/>
      <c r="D430" s="126"/>
      <c r="E430" s="127"/>
      <c r="F430" s="127"/>
      <c r="G430" s="126"/>
      <c r="H430" s="126"/>
      <c r="I430" s="127"/>
      <c r="J430" s="127"/>
      <c r="K430" s="127"/>
      <c r="L430" s="127"/>
      <c r="M430" s="128"/>
    </row>
    <row r="431" spans="1:13" ht="30.75" customHeight="1">
      <c r="A431" s="462" t="s">
        <v>43</v>
      </c>
      <c r="B431" s="462"/>
      <c r="C431" s="462"/>
      <c r="D431" s="462"/>
      <c r="E431" s="462"/>
      <c r="F431" s="462"/>
      <c r="G431" s="462"/>
      <c r="H431" s="462"/>
      <c r="I431" s="462"/>
      <c r="J431" s="462"/>
      <c r="K431" s="462"/>
      <c r="L431" s="462"/>
      <c r="M431" s="4"/>
    </row>
    <row r="432" spans="1:13" ht="84.75" customHeight="1">
      <c r="A432" s="475" t="s">
        <v>44</v>
      </c>
      <c r="B432" s="99" t="s">
        <v>290</v>
      </c>
      <c r="C432" s="309">
        <v>1188</v>
      </c>
      <c r="D432" s="309">
        <v>1188</v>
      </c>
      <c r="E432" s="309">
        <v>279.5</v>
      </c>
      <c r="F432" s="309">
        <v>252</v>
      </c>
      <c r="G432" s="309">
        <v>279.5</v>
      </c>
      <c r="H432" s="309">
        <v>337.7</v>
      </c>
      <c r="I432" s="309">
        <v>279.5</v>
      </c>
      <c r="J432" s="309"/>
      <c r="K432" s="309">
        <v>279.5</v>
      </c>
      <c r="L432" s="354"/>
      <c r="M432" s="4"/>
    </row>
    <row r="433" spans="1:14" ht="56.25" customHeight="1">
      <c r="A433" s="512"/>
      <c r="B433" s="355" t="s">
        <v>291</v>
      </c>
      <c r="C433" s="74">
        <v>10</v>
      </c>
      <c r="D433" s="74">
        <v>10</v>
      </c>
      <c r="E433" s="74">
        <v>10</v>
      </c>
      <c r="F433" s="74">
        <v>10</v>
      </c>
      <c r="G433" s="74"/>
      <c r="H433" s="74"/>
      <c r="I433" s="74"/>
      <c r="J433" s="356"/>
      <c r="K433" s="357"/>
      <c r="L433" s="357"/>
      <c r="M433" s="4"/>
    </row>
    <row r="434" spans="1:14" ht="57.75" customHeight="1">
      <c r="A434" s="476"/>
      <c r="B434" s="355" t="s">
        <v>292</v>
      </c>
      <c r="C434" s="74">
        <v>500</v>
      </c>
      <c r="D434" s="74">
        <v>500</v>
      </c>
      <c r="E434" s="74"/>
      <c r="F434" s="74"/>
      <c r="G434" s="74"/>
      <c r="H434" s="74"/>
      <c r="I434" s="74"/>
      <c r="J434" s="74"/>
      <c r="K434" s="357"/>
      <c r="L434" s="357"/>
      <c r="M434" s="4"/>
    </row>
    <row r="435" spans="1:14" ht="31.5" customHeight="1">
      <c r="A435" s="27" t="s">
        <v>16</v>
      </c>
      <c r="B435" s="114"/>
      <c r="C435" s="207">
        <f t="shared" ref="C435:L435" si="77">SUM(C432+C433+C434)</f>
        <v>1698</v>
      </c>
      <c r="D435" s="207">
        <f t="shared" si="77"/>
        <v>1698</v>
      </c>
      <c r="E435" s="207">
        <f t="shared" si="77"/>
        <v>289.5</v>
      </c>
      <c r="F435" s="207">
        <f t="shared" si="77"/>
        <v>262</v>
      </c>
      <c r="G435" s="207">
        <f t="shared" si="77"/>
        <v>279.5</v>
      </c>
      <c r="H435" s="207">
        <f t="shared" si="77"/>
        <v>337.7</v>
      </c>
      <c r="I435" s="207">
        <f t="shared" si="77"/>
        <v>279.5</v>
      </c>
      <c r="J435" s="207">
        <f t="shared" si="77"/>
        <v>0</v>
      </c>
      <c r="K435" s="207">
        <f t="shared" si="77"/>
        <v>279.5</v>
      </c>
      <c r="L435" s="207">
        <f t="shared" si="77"/>
        <v>0</v>
      </c>
      <c r="M435" s="51"/>
    </row>
    <row r="436" spans="1:14" ht="17.25" customHeight="1">
      <c r="A436" s="174"/>
      <c r="B436" s="114" t="s">
        <v>152</v>
      </c>
      <c r="C436" s="207"/>
      <c r="D436" s="207"/>
      <c r="E436" s="207"/>
      <c r="F436" s="215"/>
      <c r="G436" s="215"/>
      <c r="H436" s="215"/>
      <c r="I436" s="207"/>
      <c r="J436" s="215"/>
      <c r="K436" s="207"/>
      <c r="L436" s="216"/>
      <c r="M436" s="51"/>
    </row>
    <row r="437" spans="1:14" ht="29.25" customHeight="1">
      <c r="A437" s="174"/>
      <c r="B437" s="114" t="s">
        <v>153</v>
      </c>
      <c r="C437" s="207">
        <f t="shared" ref="C437:L437" si="78">SUM(C434+C433+C432)</f>
        <v>1698</v>
      </c>
      <c r="D437" s="207">
        <f t="shared" si="78"/>
        <v>1698</v>
      </c>
      <c r="E437" s="207">
        <f t="shared" si="78"/>
        <v>289.5</v>
      </c>
      <c r="F437" s="207">
        <f t="shared" si="78"/>
        <v>262</v>
      </c>
      <c r="G437" s="207">
        <f t="shared" si="78"/>
        <v>279.5</v>
      </c>
      <c r="H437" s="207">
        <f t="shared" si="78"/>
        <v>337.7</v>
      </c>
      <c r="I437" s="207">
        <f t="shared" si="78"/>
        <v>279.5</v>
      </c>
      <c r="J437" s="207">
        <f t="shared" si="78"/>
        <v>0</v>
      </c>
      <c r="K437" s="207">
        <f t="shared" si="78"/>
        <v>279.5</v>
      </c>
      <c r="L437" s="207">
        <f t="shared" si="78"/>
        <v>0</v>
      </c>
      <c r="M437" s="51"/>
    </row>
    <row r="438" spans="1:14" s="1" customFormat="1" ht="32.25" customHeight="1">
      <c r="A438" s="27"/>
      <c r="B438" s="118" t="s">
        <v>161</v>
      </c>
      <c r="C438" s="28"/>
      <c r="D438" s="28"/>
      <c r="E438" s="28"/>
      <c r="F438" s="28"/>
      <c r="G438" s="28"/>
      <c r="H438" s="28"/>
      <c r="I438" s="28"/>
      <c r="J438" s="28"/>
      <c r="K438" s="28"/>
      <c r="L438" s="28"/>
      <c r="M438" s="28"/>
    </row>
    <row r="439" spans="1:14" ht="54" customHeight="1">
      <c r="A439" s="475" t="s">
        <v>45</v>
      </c>
      <c r="B439" s="99" t="s">
        <v>293</v>
      </c>
      <c r="C439" s="74">
        <v>100</v>
      </c>
      <c r="D439" s="74">
        <v>100</v>
      </c>
      <c r="E439" s="74"/>
      <c r="F439" s="74"/>
      <c r="G439" s="74">
        <v>100</v>
      </c>
      <c r="H439" s="74">
        <v>100</v>
      </c>
      <c r="I439" s="74"/>
      <c r="J439" s="74"/>
      <c r="K439" s="74"/>
      <c r="L439" s="74"/>
      <c r="M439" s="217"/>
    </row>
    <row r="440" spans="1:14" ht="126">
      <c r="A440" s="476"/>
      <c r="B440" s="99" t="s">
        <v>294</v>
      </c>
      <c r="C440" s="74">
        <v>40</v>
      </c>
      <c r="D440" s="74">
        <v>40</v>
      </c>
      <c r="E440" s="74"/>
      <c r="F440" s="74"/>
      <c r="G440" s="74">
        <v>40</v>
      </c>
      <c r="H440" s="74">
        <v>0</v>
      </c>
      <c r="I440" s="74"/>
      <c r="J440" s="74"/>
      <c r="K440" s="74"/>
      <c r="L440" s="74"/>
      <c r="M440" s="217"/>
    </row>
    <row r="441" spans="1:14" ht="94.5">
      <c r="A441" s="476"/>
      <c r="B441" s="355" t="s">
        <v>295</v>
      </c>
      <c r="C441" s="74">
        <v>10</v>
      </c>
      <c r="D441" s="74">
        <v>10</v>
      </c>
      <c r="E441" s="74"/>
      <c r="F441" s="74"/>
      <c r="G441" s="74">
        <v>10</v>
      </c>
      <c r="H441" s="74">
        <v>10</v>
      </c>
      <c r="I441" s="74"/>
      <c r="J441" s="74"/>
      <c r="K441" s="74"/>
      <c r="L441" s="74"/>
      <c r="M441" s="217"/>
    </row>
    <row r="442" spans="1:14" ht="18.75">
      <c r="A442" s="27" t="s">
        <v>16</v>
      </c>
      <c r="B442" s="114"/>
      <c r="C442" s="209">
        <f t="shared" ref="C442:L442" si="79">SUM(C439+C440+C441)</f>
        <v>150</v>
      </c>
      <c r="D442" s="209">
        <f t="shared" si="79"/>
        <v>150</v>
      </c>
      <c r="E442" s="209">
        <f t="shared" si="79"/>
        <v>0</v>
      </c>
      <c r="F442" s="209">
        <f t="shared" si="79"/>
        <v>0</v>
      </c>
      <c r="G442" s="209">
        <f t="shared" si="79"/>
        <v>150</v>
      </c>
      <c r="H442" s="209">
        <f t="shared" si="79"/>
        <v>110</v>
      </c>
      <c r="I442" s="209">
        <f t="shared" si="79"/>
        <v>0</v>
      </c>
      <c r="J442" s="209">
        <f t="shared" si="79"/>
        <v>0</v>
      </c>
      <c r="K442" s="209">
        <f t="shared" si="79"/>
        <v>0</v>
      </c>
      <c r="L442" s="209">
        <f t="shared" si="79"/>
        <v>0</v>
      </c>
      <c r="M442" s="210"/>
    </row>
    <row r="443" spans="1:14" ht="15.75">
      <c r="A443" s="174"/>
      <c r="B443" s="114" t="s">
        <v>152</v>
      </c>
      <c r="C443" s="51"/>
      <c r="D443" s="51"/>
      <c r="E443" s="51"/>
      <c r="F443" s="51"/>
      <c r="G443" s="51"/>
      <c r="H443" s="51"/>
      <c r="I443" s="51"/>
      <c r="J443" s="51"/>
      <c r="K443" s="51"/>
      <c r="L443" s="51"/>
      <c r="M443" s="51"/>
    </row>
    <row r="444" spans="1:14" ht="15.75">
      <c r="A444" s="174"/>
      <c r="B444" s="114" t="s">
        <v>153</v>
      </c>
      <c r="C444" s="209">
        <f t="shared" ref="C444:L444" si="80">SUM(C441+C440+C439)</f>
        <v>150</v>
      </c>
      <c r="D444" s="209">
        <f t="shared" si="80"/>
        <v>150</v>
      </c>
      <c r="E444" s="209">
        <f t="shared" si="80"/>
        <v>0</v>
      </c>
      <c r="F444" s="209">
        <f t="shared" si="80"/>
        <v>0</v>
      </c>
      <c r="G444" s="209">
        <f t="shared" si="80"/>
        <v>150</v>
      </c>
      <c r="H444" s="209">
        <f t="shared" si="80"/>
        <v>110</v>
      </c>
      <c r="I444" s="209">
        <f t="shared" si="80"/>
        <v>0</v>
      </c>
      <c r="J444" s="209">
        <f t="shared" si="80"/>
        <v>0</v>
      </c>
      <c r="K444" s="209">
        <f t="shared" si="80"/>
        <v>0</v>
      </c>
      <c r="L444" s="209">
        <f t="shared" si="80"/>
        <v>0</v>
      </c>
      <c r="M444" s="51"/>
    </row>
    <row r="445" spans="1:14" s="1" customFormat="1" ht="32.25" customHeight="1">
      <c r="A445" s="27"/>
      <c r="B445" s="118" t="s">
        <v>161</v>
      </c>
      <c r="C445" s="28"/>
      <c r="D445" s="28"/>
      <c r="E445" s="28"/>
      <c r="F445" s="28"/>
      <c r="G445" s="28"/>
      <c r="H445" s="28"/>
      <c r="I445" s="28"/>
      <c r="J445" s="28"/>
      <c r="K445" s="28"/>
      <c r="L445" s="28"/>
      <c r="M445" s="28"/>
    </row>
    <row r="446" spans="1:14" s="1" customFormat="1" ht="82.5" customHeight="1">
      <c r="A446" s="475" t="s">
        <v>46</v>
      </c>
      <c r="B446" s="163" t="s">
        <v>195</v>
      </c>
      <c r="C446" s="43">
        <v>665.6</v>
      </c>
      <c r="D446" s="43">
        <v>665.6</v>
      </c>
      <c r="E446" s="43">
        <v>665.6</v>
      </c>
      <c r="F446" s="43">
        <v>457.5</v>
      </c>
      <c r="G446" s="43"/>
      <c r="H446" s="43"/>
      <c r="I446" s="43"/>
      <c r="J446" s="43"/>
      <c r="K446" s="43"/>
      <c r="L446" s="43"/>
      <c r="M446" s="43"/>
      <c r="N446" s="43"/>
    </row>
    <row r="447" spans="1:14" s="1" customFormat="1" ht="32.25" customHeight="1" thickBot="1">
      <c r="A447" s="476"/>
      <c r="B447" s="66" t="s">
        <v>152</v>
      </c>
      <c r="C447" s="43"/>
      <c r="D447" s="43"/>
      <c r="E447" s="43"/>
      <c r="F447" s="43"/>
      <c r="G447" s="43"/>
      <c r="H447" s="43"/>
      <c r="I447" s="43"/>
      <c r="J447" s="43"/>
      <c r="K447" s="43"/>
      <c r="L447" s="43"/>
      <c r="M447" s="43"/>
      <c r="N447" s="43"/>
    </row>
    <row r="448" spans="1:14" s="1" customFormat="1" ht="21.75" customHeight="1" thickBot="1">
      <c r="A448" s="476"/>
      <c r="B448" s="66" t="s">
        <v>153</v>
      </c>
      <c r="C448" s="43">
        <v>665.6</v>
      </c>
      <c r="D448" s="43">
        <v>665.6</v>
      </c>
      <c r="E448" s="43">
        <v>665.6</v>
      </c>
      <c r="F448" s="43">
        <v>457.5</v>
      </c>
      <c r="G448" s="43"/>
      <c r="H448" s="43"/>
      <c r="I448" s="43"/>
      <c r="J448" s="43"/>
      <c r="K448" s="43"/>
      <c r="L448" s="43"/>
      <c r="M448" s="43"/>
      <c r="N448" s="43"/>
    </row>
    <row r="449" spans="1:14" s="1" customFormat="1" ht="36.75" customHeight="1">
      <c r="A449" s="476"/>
      <c r="B449" s="201" t="s">
        <v>154</v>
      </c>
      <c r="C449" s="43"/>
      <c r="D449" s="43"/>
      <c r="E449" s="43"/>
      <c r="F449" s="43"/>
      <c r="G449" s="43"/>
      <c r="H449" s="43"/>
      <c r="I449" s="43"/>
      <c r="J449" s="43"/>
      <c r="K449" s="43"/>
      <c r="L449" s="43"/>
      <c r="M449" s="43"/>
      <c r="N449" s="43"/>
    </row>
    <row r="450" spans="1:14" s="1" customFormat="1" ht="65.25" customHeight="1">
      <c r="A450" s="476"/>
      <c r="B450" s="113" t="s">
        <v>196</v>
      </c>
      <c r="C450" s="243">
        <v>10</v>
      </c>
      <c r="D450" s="243">
        <v>10</v>
      </c>
      <c r="E450" s="243"/>
      <c r="F450" s="243"/>
      <c r="G450" s="43">
        <v>10</v>
      </c>
      <c r="H450" s="43"/>
      <c r="I450" s="43"/>
      <c r="J450" s="43"/>
      <c r="K450" s="43"/>
      <c r="L450" s="43"/>
      <c r="M450" s="43"/>
      <c r="N450" s="43"/>
    </row>
    <row r="451" spans="1:14" s="1" customFormat="1" ht="23.25" customHeight="1" thickBot="1">
      <c r="A451" s="476"/>
      <c r="B451" s="66" t="s">
        <v>152</v>
      </c>
      <c r="C451" s="43"/>
      <c r="D451" s="43"/>
      <c r="E451" s="43"/>
      <c r="F451" s="43"/>
      <c r="G451" s="43"/>
      <c r="H451" s="43"/>
      <c r="I451" s="43"/>
      <c r="J451" s="43"/>
      <c r="K451" s="43"/>
      <c r="L451" s="43"/>
      <c r="M451" s="43"/>
      <c r="N451" s="43"/>
    </row>
    <row r="452" spans="1:14" s="1" customFormat="1" ht="20.25" customHeight="1" thickBot="1">
      <c r="A452" s="476"/>
      <c r="B452" s="66" t="s">
        <v>153</v>
      </c>
      <c r="C452" s="43">
        <v>10</v>
      </c>
      <c r="D452" s="43">
        <v>10</v>
      </c>
      <c r="E452" s="43"/>
      <c r="F452" s="43"/>
      <c r="G452" s="43">
        <v>10</v>
      </c>
      <c r="H452" s="43"/>
      <c r="I452" s="43"/>
      <c r="J452" s="43"/>
      <c r="K452" s="43"/>
      <c r="L452" s="43"/>
      <c r="M452" s="43"/>
      <c r="N452" s="43"/>
    </row>
    <row r="453" spans="1:14" s="1" customFormat="1" ht="32.25" customHeight="1">
      <c r="A453" s="476"/>
      <c r="B453" s="201" t="s">
        <v>154</v>
      </c>
      <c r="C453" s="43"/>
      <c r="D453" s="43"/>
      <c r="E453" s="43"/>
      <c r="F453" s="43"/>
      <c r="G453" s="43"/>
      <c r="H453" s="43"/>
      <c r="I453" s="43"/>
      <c r="J453" s="43"/>
      <c r="K453" s="43"/>
      <c r="L453" s="43"/>
      <c r="M453" s="43"/>
      <c r="N453" s="43"/>
    </row>
    <row r="454" spans="1:14" s="1" customFormat="1" ht="32.25" customHeight="1">
      <c r="A454" s="476"/>
      <c r="B454" s="163" t="s">
        <v>197</v>
      </c>
      <c r="C454" s="43">
        <v>243</v>
      </c>
      <c r="D454" s="43">
        <v>243</v>
      </c>
      <c r="E454" s="43"/>
      <c r="F454" s="43"/>
      <c r="G454" s="43">
        <v>243</v>
      </c>
      <c r="H454" s="43">
        <v>180.8</v>
      </c>
      <c r="I454" s="43"/>
      <c r="J454" s="43"/>
      <c r="K454" s="43"/>
      <c r="L454" s="43"/>
      <c r="M454" s="43"/>
      <c r="N454" s="43"/>
    </row>
    <row r="455" spans="1:14" s="1" customFormat="1" ht="26.25" customHeight="1" thickBot="1">
      <c r="A455" s="476"/>
      <c r="B455" s="66" t="s">
        <v>152</v>
      </c>
      <c r="C455" s="43"/>
      <c r="D455" s="43"/>
      <c r="E455" s="43"/>
      <c r="F455" s="43"/>
      <c r="G455" s="43"/>
      <c r="H455" s="43"/>
      <c r="I455" s="43"/>
      <c r="J455" s="43"/>
      <c r="K455" s="43"/>
      <c r="L455" s="43"/>
      <c r="M455" s="43"/>
      <c r="N455" s="43"/>
    </row>
    <row r="456" spans="1:14" s="1" customFormat="1" ht="29.25" customHeight="1" thickBot="1">
      <c r="A456" s="476"/>
      <c r="B456" s="66" t="s">
        <v>153</v>
      </c>
      <c r="C456" s="43">
        <v>243</v>
      </c>
      <c r="D456" s="43">
        <v>243</v>
      </c>
      <c r="E456" s="43"/>
      <c r="F456" s="43"/>
      <c r="G456" s="43">
        <v>243</v>
      </c>
      <c r="H456" s="43">
        <v>180.8</v>
      </c>
      <c r="I456" s="43"/>
      <c r="J456" s="43"/>
      <c r="K456" s="43"/>
      <c r="L456" s="43"/>
      <c r="M456" s="43"/>
      <c r="N456" s="43"/>
    </row>
    <row r="457" spans="1:14" s="1" customFormat="1" ht="40.5" customHeight="1" thickBot="1">
      <c r="A457" s="476"/>
      <c r="B457" s="66" t="s">
        <v>154</v>
      </c>
      <c r="C457" s="43"/>
      <c r="D457" s="43"/>
      <c r="E457" s="43"/>
      <c r="F457" s="43"/>
      <c r="G457" s="43"/>
      <c r="H457" s="43"/>
      <c r="I457" s="43"/>
      <c r="J457" s="43"/>
      <c r="K457" s="43"/>
      <c r="L457" s="43"/>
      <c r="M457" s="43"/>
      <c r="N457" s="43"/>
    </row>
    <row r="458" spans="1:14" ht="36" customHeight="1">
      <c r="A458" s="476"/>
      <c r="B458" s="163" t="s">
        <v>198</v>
      </c>
      <c r="C458" s="43">
        <v>131.6</v>
      </c>
      <c r="D458" s="43">
        <v>131.6</v>
      </c>
      <c r="E458" s="43"/>
      <c r="F458" s="43"/>
      <c r="G458" s="43">
        <v>131.6</v>
      </c>
      <c r="H458" s="43"/>
      <c r="I458" s="43"/>
      <c r="J458" s="43"/>
      <c r="K458" s="43"/>
      <c r="L458" s="43"/>
      <c r="M458" s="43"/>
      <c r="N458" s="43"/>
    </row>
    <row r="459" spans="1:14" ht="27" customHeight="1" thickBot="1">
      <c r="A459" s="476"/>
      <c r="B459" s="66" t="s">
        <v>152</v>
      </c>
      <c r="C459" s="43"/>
      <c r="D459" s="43"/>
      <c r="E459" s="43"/>
      <c r="F459" s="43"/>
      <c r="G459" s="43"/>
      <c r="H459" s="43"/>
      <c r="I459" s="43"/>
      <c r="J459" s="43"/>
      <c r="K459" s="43"/>
      <c r="L459" s="43"/>
      <c r="M459" s="43"/>
      <c r="N459" s="43"/>
    </row>
    <row r="460" spans="1:14" ht="21" customHeight="1" thickBot="1">
      <c r="A460" s="476"/>
      <c r="B460" s="66" t="s">
        <v>153</v>
      </c>
      <c r="C460" s="43">
        <v>131.6</v>
      </c>
      <c r="D460" s="43">
        <v>131.6</v>
      </c>
      <c r="E460" s="43"/>
      <c r="F460" s="43"/>
      <c r="G460" s="43">
        <v>131.6</v>
      </c>
      <c r="H460" s="43"/>
      <c r="I460" s="43"/>
      <c r="J460" s="43"/>
      <c r="K460" s="43"/>
      <c r="L460" s="43"/>
      <c r="M460" s="43"/>
      <c r="N460" s="43"/>
    </row>
    <row r="461" spans="1:14" ht="32.25" customHeight="1" thickBot="1">
      <c r="A461" s="476"/>
      <c r="B461" s="66" t="s">
        <v>154</v>
      </c>
      <c r="C461" s="43"/>
      <c r="D461" s="43"/>
      <c r="E461" s="43"/>
      <c r="F461" s="43"/>
      <c r="G461" s="43"/>
      <c r="H461" s="43"/>
      <c r="I461" s="43"/>
      <c r="J461" s="43"/>
      <c r="K461" s="43"/>
      <c r="L461" s="43"/>
      <c r="M461" s="43"/>
      <c r="N461" s="43"/>
    </row>
    <row r="462" spans="1:14" ht="53.25" customHeight="1">
      <c r="A462" s="476"/>
      <c r="B462" s="163" t="s">
        <v>199</v>
      </c>
      <c r="C462" s="43">
        <v>210</v>
      </c>
      <c r="D462" s="43">
        <v>210</v>
      </c>
      <c r="E462" s="43">
        <v>52.5</v>
      </c>
      <c r="F462" s="43"/>
      <c r="G462" s="43">
        <v>52.5</v>
      </c>
      <c r="H462" s="43"/>
      <c r="I462" s="43">
        <v>52.5</v>
      </c>
      <c r="J462" s="243"/>
      <c r="K462" s="243">
        <v>52.5</v>
      </c>
      <c r="L462" s="243"/>
      <c r="M462" s="43"/>
      <c r="N462" s="43"/>
    </row>
    <row r="463" spans="1:14" ht="21.75" customHeight="1" thickBot="1">
      <c r="A463" s="476"/>
      <c r="B463" s="66" t="s">
        <v>152</v>
      </c>
      <c r="C463" s="43"/>
      <c r="D463" s="43"/>
      <c r="E463" s="43"/>
      <c r="F463" s="43"/>
      <c r="G463" s="43"/>
      <c r="H463" s="43"/>
      <c r="I463" s="43"/>
      <c r="J463" s="243"/>
      <c r="K463" s="243"/>
      <c r="L463" s="243"/>
      <c r="M463" s="43"/>
      <c r="N463" s="43"/>
    </row>
    <row r="464" spans="1:14" ht="25.5" customHeight="1" thickBot="1">
      <c r="A464" s="476"/>
      <c r="B464" s="66" t="s">
        <v>153</v>
      </c>
      <c r="C464" s="43">
        <v>210</v>
      </c>
      <c r="D464" s="43">
        <v>210</v>
      </c>
      <c r="E464" s="43">
        <v>52.5</v>
      </c>
      <c r="F464" s="43"/>
      <c r="G464" s="43">
        <v>52.5</v>
      </c>
      <c r="H464" s="43"/>
      <c r="I464" s="43">
        <v>52.5</v>
      </c>
      <c r="J464" s="243"/>
      <c r="K464" s="243">
        <v>52.5</v>
      </c>
      <c r="L464" s="243"/>
      <c r="M464" s="43"/>
      <c r="N464" s="43"/>
    </row>
    <row r="465" spans="1:14" ht="47.25" customHeight="1" thickBot="1">
      <c r="A465" s="476"/>
      <c r="B465" s="66" t="s">
        <v>154</v>
      </c>
      <c r="C465" s="43"/>
      <c r="D465" s="43"/>
      <c r="E465" s="43"/>
      <c r="F465" s="43"/>
      <c r="G465" s="43"/>
      <c r="H465" s="43"/>
      <c r="I465" s="43"/>
      <c r="J465" s="243"/>
      <c r="K465" s="243"/>
      <c r="L465" s="243"/>
      <c r="M465" s="43"/>
      <c r="N465" s="43"/>
    </row>
    <row r="466" spans="1:14" ht="33" customHeight="1">
      <c r="A466" s="476"/>
      <c r="B466" s="163" t="s">
        <v>200</v>
      </c>
      <c r="C466" s="43">
        <v>120</v>
      </c>
      <c r="D466" s="43">
        <v>120</v>
      </c>
      <c r="E466" s="43">
        <v>30</v>
      </c>
      <c r="F466" s="43">
        <v>4.9000000000000004</v>
      </c>
      <c r="G466" s="43">
        <v>30</v>
      </c>
      <c r="H466" s="43">
        <v>30</v>
      </c>
      <c r="I466" s="43">
        <v>30</v>
      </c>
      <c r="J466" s="43"/>
      <c r="K466" s="43">
        <v>30</v>
      </c>
      <c r="L466" s="43"/>
      <c r="M466" s="43"/>
      <c r="N466" s="43"/>
    </row>
    <row r="467" spans="1:14" ht="18" customHeight="1" thickBot="1">
      <c r="A467" s="476"/>
      <c r="B467" s="66" t="s">
        <v>152</v>
      </c>
      <c r="C467" s="43"/>
      <c r="D467" s="43"/>
      <c r="E467" s="43"/>
      <c r="F467" s="43"/>
      <c r="G467" s="43"/>
      <c r="H467" s="43"/>
      <c r="I467" s="43"/>
      <c r="J467" s="43"/>
      <c r="K467" s="43"/>
      <c r="L467" s="43"/>
      <c r="M467" s="43"/>
      <c r="N467" s="43"/>
    </row>
    <row r="468" spans="1:14" ht="24.75" customHeight="1" thickBot="1">
      <c r="A468" s="476"/>
      <c r="B468" s="66" t="s">
        <v>153</v>
      </c>
      <c r="C468" s="43">
        <v>120</v>
      </c>
      <c r="D468" s="43">
        <v>120</v>
      </c>
      <c r="E468" s="43">
        <v>30</v>
      </c>
      <c r="F468" s="43">
        <v>4.9000000000000004</v>
      </c>
      <c r="G468" s="43">
        <v>30</v>
      </c>
      <c r="H468" s="43">
        <v>30</v>
      </c>
      <c r="I468" s="43">
        <v>30</v>
      </c>
      <c r="J468" s="43"/>
      <c r="K468" s="43">
        <v>30</v>
      </c>
      <c r="L468" s="43"/>
      <c r="M468" s="43"/>
      <c r="N468" s="43"/>
    </row>
    <row r="469" spans="1:14" ht="36" customHeight="1" thickBot="1">
      <c r="A469" s="476"/>
      <c r="B469" s="66" t="s">
        <v>154</v>
      </c>
      <c r="C469" s="43"/>
      <c r="D469" s="43"/>
      <c r="E469" s="43"/>
      <c r="F469" s="43"/>
      <c r="G469" s="43"/>
      <c r="H469" s="43"/>
      <c r="I469" s="43"/>
      <c r="J469" s="43"/>
      <c r="K469" s="43"/>
      <c r="L469" s="43"/>
      <c r="M469" s="43"/>
      <c r="N469" s="43"/>
    </row>
    <row r="470" spans="1:14" ht="49.5" customHeight="1">
      <c r="A470" s="476"/>
      <c r="B470" s="163" t="s">
        <v>201</v>
      </c>
      <c r="C470" s="43">
        <v>50</v>
      </c>
      <c r="D470" s="43">
        <v>50</v>
      </c>
      <c r="E470" s="43"/>
      <c r="F470" s="43"/>
      <c r="G470" s="43"/>
      <c r="H470" s="43"/>
      <c r="I470" s="43"/>
      <c r="J470" s="43"/>
      <c r="K470" s="43">
        <v>50</v>
      </c>
      <c r="L470" s="43"/>
      <c r="M470" s="43"/>
      <c r="N470" s="43"/>
    </row>
    <row r="471" spans="1:14" ht="25.5" customHeight="1" thickBot="1">
      <c r="A471" s="476"/>
      <c r="B471" s="66" t="s">
        <v>152</v>
      </c>
      <c r="C471" s="43"/>
      <c r="D471" s="43"/>
      <c r="E471" s="43"/>
      <c r="F471" s="43"/>
      <c r="G471" s="43"/>
      <c r="H471" s="43"/>
      <c r="I471" s="43"/>
      <c r="J471" s="43"/>
      <c r="K471" s="43"/>
      <c r="L471" s="43"/>
      <c r="M471" s="43"/>
      <c r="N471" s="43"/>
    </row>
    <row r="472" spans="1:14" ht="27" customHeight="1" thickBot="1">
      <c r="A472" s="476"/>
      <c r="B472" s="66" t="s">
        <v>153</v>
      </c>
      <c r="C472" s="43">
        <v>50</v>
      </c>
      <c r="D472" s="43">
        <v>50</v>
      </c>
      <c r="E472" s="43"/>
      <c r="F472" s="43"/>
      <c r="G472" s="43"/>
      <c r="H472" s="43"/>
      <c r="I472" s="43"/>
      <c r="J472" s="43"/>
      <c r="K472" s="43">
        <v>50</v>
      </c>
      <c r="L472" s="43"/>
      <c r="M472" s="43"/>
      <c r="N472" s="43"/>
    </row>
    <row r="473" spans="1:14" ht="33.75" customHeight="1">
      <c r="A473" s="476"/>
      <c r="B473" s="201" t="s">
        <v>154</v>
      </c>
      <c r="C473" s="43"/>
      <c r="D473" s="43"/>
      <c r="E473" s="43"/>
      <c r="F473" s="43"/>
      <c r="G473" s="43"/>
      <c r="H473" s="43"/>
      <c r="I473" s="43"/>
      <c r="J473" s="43"/>
      <c r="K473" s="43"/>
      <c r="L473" s="43"/>
      <c r="M473" s="43"/>
      <c r="N473" s="43"/>
    </row>
    <row r="474" spans="1:14" ht="33.75" customHeight="1">
      <c r="A474" s="27" t="s">
        <v>16</v>
      </c>
      <c r="B474" s="114"/>
      <c r="C474" s="28">
        <f t="shared" ref="C474:K474" si="81">SUM(C470+C466+C462+C458+C454+C450+C446)</f>
        <v>1430.2</v>
      </c>
      <c r="D474" s="28">
        <f t="shared" si="81"/>
        <v>1430.2</v>
      </c>
      <c r="E474" s="28">
        <f t="shared" si="81"/>
        <v>748.1</v>
      </c>
      <c r="F474" s="28">
        <f t="shared" si="81"/>
        <v>462.4</v>
      </c>
      <c r="G474" s="28">
        <f t="shared" si="81"/>
        <v>467.1</v>
      </c>
      <c r="H474" s="28">
        <f t="shared" si="81"/>
        <v>210.8</v>
      </c>
      <c r="I474" s="28">
        <f t="shared" si="81"/>
        <v>82.5</v>
      </c>
      <c r="J474" s="28">
        <f t="shared" si="81"/>
        <v>0</v>
      </c>
      <c r="K474" s="28">
        <f t="shared" si="81"/>
        <v>132.5</v>
      </c>
      <c r="L474" s="28">
        <f>SUM(L446+L454+L458+L462+L466+L470)</f>
        <v>0</v>
      </c>
      <c r="M474" s="203"/>
    </row>
    <row r="475" spans="1:14" ht="33.75" customHeight="1">
      <c r="A475" s="489"/>
      <c r="B475" s="114" t="s">
        <v>152</v>
      </c>
      <c r="C475" s="28"/>
      <c r="D475" s="28"/>
      <c r="E475" s="28"/>
      <c r="F475" s="28"/>
      <c r="G475" s="28"/>
      <c r="H475" s="28"/>
      <c r="I475" s="28"/>
      <c r="J475" s="28"/>
      <c r="K475" s="28"/>
      <c r="L475" s="28"/>
      <c r="M475" s="203"/>
    </row>
    <row r="476" spans="1:14" ht="33.75" customHeight="1">
      <c r="A476" s="501"/>
      <c r="B476" s="114" t="s">
        <v>153</v>
      </c>
      <c r="C476" s="28">
        <f t="shared" ref="C476:K476" si="82">SUM(C470+C466+C462+C458+C454+C450+C446)</f>
        <v>1430.2</v>
      </c>
      <c r="D476" s="28">
        <f t="shared" si="82"/>
        <v>1430.2</v>
      </c>
      <c r="E476" s="28">
        <f t="shared" si="82"/>
        <v>748.1</v>
      </c>
      <c r="F476" s="28">
        <f t="shared" si="82"/>
        <v>462.4</v>
      </c>
      <c r="G476" s="28">
        <f t="shared" si="82"/>
        <v>467.1</v>
      </c>
      <c r="H476" s="28">
        <f t="shared" si="82"/>
        <v>210.8</v>
      </c>
      <c r="I476" s="28">
        <f t="shared" si="82"/>
        <v>82.5</v>
      </c>
      <c r="J476" s="28">
        <f t="shared" si="82"/>
        <v>0</v>
      </c>
      <c r="K476" s="28">
        <f t="shared" si="82"/>
        <v>132.5</v>
      </c>
      <c r="L476" s="28">
        <f>SUM(L448+L456+L460+L464+L468+L472)</f>
        <v>0</v>
      </c>
      <c r="M476" s="203"/>
    </row>
    <row r="477" spans="1:14" s="1" customFormat="1" ht="32.25" customHeight="1" thickBot="1">
      <c r="A477" s="532"/>
      <c r="B477" s="118" t="s">
        <v>161</v>
      </c>
      <c r="C477" s="50"/>
      <c r="D477" s="50"/>
      <c r="E477" s="50"/>
      <c r="F477" s="50"/>
      <c r="G477" s="50"/>
      <c r="H477" s="50"/>
      <c r="I477" s="50"/>
      <c r="J477" s="50"/>
      <c r="K477" s="50"/>
      <c r="L477" s="50"/>
      <c r="M477" s="50"/>
    </row>
    <row r="478" spans="1:14" s="1" customFormat="1" ht="32.25" customHeight="1">
      <c r="A478" s="138" t="s">
        <v>2</v>
      </c>
      <c r="B478" s="141"/>
      <c r="C478" s="127">
        <f t="shared" ref="C478:L478" si="83">SUM(C474+C442+C435)</f>
        <v>3278.2</v>
      </c>
      <c r="D478" s="127">
        <f t="shared" si="83"/>
        <v>3278.2</v>
      </c>
      <c r="E478" s="127">
        <f t="shared" si="83"/>
        <v>1037.5999999999999</v>
      </c>
      <c r="F478" s="127">
        <f t="shared" si="83"/>
        <v>724.4</v>
      </c>
      <c r="G478" s="127">
        <f t="shared" si="83"/>
        <v>896.6</v>
      </c>
      <c r="H478" s="127">
        <f t="shared" si="83"/>
        <v>658.5</v>
      </c>
      <c r="I478" s="127">
        <f t="shared" si="83"/>
        <v>362</v>
      </c>
      <c r="J478" s="127">
        <f t="shared" si="83"/>
        <v>0</v>
      </c>
      <c r="K478" s="127">
        <f t="shared" si="83"/>
        <v>412</v>
      </c>
      <c r="L478" s="127">
        <f t="shared" si="83"/>
        <v>0</v>
      </c>
      <c r="M478" s="127"/>
    </row>
    <row r="479" spans="1:14" s="1" customFormat="1" ht="32.25" customHeight="1">
      <c r="A479" s="533"/>
      <c r="B479" s="141" t="s">
        <v>152</v>
      </c>
      <c r="C479" s="127"/>
      <c r="D479" s="127"/>
      <c r="E479" s="127"/>
      <c r="F479" s="127"/>
      <c r="G479" s="127"/>
      <c r="H479" s="127"/>
      <c r="I479" s="127"/>
      <c r="J479" s="127"/>
      <c r="K479" s="127"/>
      <c r="L479" s="127"/>
      <c r="M479" s="127"/>
    </row>
    <row r="480" spans="1:14" s="1" customFormat="1" ht="32.25" customHeight="1">
      <c r="A480" s="525"/>
      <c r="B480" s="141" t="s">
        <v>153</v>
      </c>
      <c r="C480" s="127">
        <f t="shared" ref="C480:L480" si="84">SUM(C476+C444+C437)</f>
        <v>3278.2</v>
      </c>
      <c r="D480" s="127">
        <f t="shared" si="84"/>
        <v>3278.2</v>
      </c>
      <c r="E480" s="127">
        <f t="shared" si="84"/>
        <v>1037.5999999999999</v>
      </c>
      <c r="F480" s="127">
        <f t="shared" si="84"/>
        <v>724.4</v>
      </c>
      <c r="G480" s="127">
        <f t="shared" si="84"/>
        <v>896.6</v>
      </c>
      <c r="H480" s="127">
        <f t="shared" si="84"/>
        <v>658.5</v>
      </c>
      <c r="I480" s="127">
        <f t="shared" si="84"/>
        <v>362</v>
      </c>
      <c r="J480" s="127">
        <f t="shared" si="84"/>
        <v>0</v>
      </c>
      <c r="K480" s="127">
        <f t="shared" si="84"/>
        <v>412</v>
      </c>
      <c r="L480" s="127">
        <f t="shared" si="84"/>
        <v>0</v>
      </c>
      <c r="M480" s="127"/>
    </row>
    <row r="481" spans="1:13" s="1" customFormat="1" ht="37.5" customHeight="1">
      <c r="A481" s="534"/>
      <c r="B481" s="166" t="s">
        <v>161</v>
      </c>
      <c r="C481" s="122"/>
      <c r="D481" s="122"/>
      <c r="E481" s="122"/>
      <c r="F481" s="122"/>
      <c r="G481" s="122"/>
      <c r="H481" s="122"/>
      <c r="I481" s="122"/>
      <c r="J481" s="122"/>
      <c r="K481" s="122"/>
      <c r="L481" s="122"/>
      <c r="M481" s="122"/>
    </row>
    <row r="482" spans="1:13" ht="34.5" customHeight="1">
      <c r="A482" s="462" t="s">
        <v>47</v>
      </c>
      <c r="B482" s="462"/>
      <c r="C482" s="462"/>
      <c r="D482" s="462"/>
      <c r="E482" s="462"/>
      <c r="F482" s="462"/>
      <c r="G482" s="462"/>
      <c r="H482" s="462"/>
      <c r="I482" s="462"/>
      <c r="J482" s="462"/>
      <c r="K482" s="462"/>
      <c r="L482" s="462"/>
      <c r="M482" s="4"/>
    </row>
    <row r="483" spans="1:13" ht="27" customHeight="1">
      <c r="A483" s="475" t="s">
        <v>48</v>
      </c>
      <c r="B483" s="358" t="s">
        <v>296</v>
      </c>
      <c r="C483" s="89">
        <v>3401.6</v>
      </c>
      <c r="D483" s="59">
        <v>3401.6</v>
      </c>
      <c r="E483" s="59"/>
      <c r="F483" s="26"/>
      <c r="G483" s="162"/>
      <c r="H483" s="291"/>
      <c r="I483" s="26">
        <v>1700.8</v>
      </c>
      <c r="J483" s="82"/>
      <c r="K483" s="82">
        <v>1700.8</v>
      </c>
      <c r="L483" s="26"/>
      <c r="M483" s="4"/>
    </row>
    <row r="484" spans="1:13" ht="25.5" customHeight="1">
      <c r="A484" s="512"/>
      <c r="B484" s="60" t="s">
        <v>112</v>
      </c>
      <c r="C484" s="359">
        <v>3401.6</v>
      </c>
      <c r="D484" s="359">
        <v>3401.6</v>
      </c>
      <c r="E484" s="58"/>
      <c r="F484" s="26"/>
      <c r="G484" s="26"/>
      <c r="H484" s="26"/>
      <c r="I484" s="26">
        <v>1700.8</v>
      </c>
      <c r="J484" s="82"/>
      <c r="K484" s="82">
        <v>1700.8</v>
      </c>
      <c r="L484" s="26"/>
      <c r="M484" s="4"/>
    </row>
    <row r="485" spans="1:13" ht="30" customHeight="1">
      <c r="A485" s="512"/>
      <c r="B485" s="358" t="s">
        <v>186</v>
      </c>
      <c r="C485" s="58">
        <f>C487+C486</f>
        <v>16088</v>
      </c>
      <c r="D485" s="58">
        <f>D486+D487</f>
        <v>16088</v>
      </c>
      <c r="E485" s="58"/>
      <c r="F485" s="26"/>
      <c r="G485" s="26"/>
      <c r="H485" s="26"/>
      <c r="I485" s="26">
        <f>I486+I487</f>
        <v>8044</v>
      </c>
      <c r="J485" s="82"/>
      <c r="K485" s="82">
        <f>K486+K487</f>
        <v>8044</v>
      </c>
      <c r="L485" s="26"/>
      <c r="M485" s="4"/>
    </row>
    <row r="486" spans="1:13" ht="22.5" customHeight="1">
      <c r="A486" s="512"/>
      <c r="B486" s="60" t="s">
        <v>112</v>
      </c>
      <c r="C486" s="359">
        <v>8729.9</v>
      </c>
      <c r="D486" s="58">
        <v>8729.9</v>
      </c>
      <c r="E486" s="26"/>
      <c r="F486" s="26"/>
      <c r="G486" s="26"/>
      <c r="H486" s="26"/>
      <c r="I486" s="26">
        <v>4364.95</v>
      </c>
      <c r="J486" s="82"/>
      <c r="K486" s="82">
        <v>4364.95</v>
      </c>
      <c r="L486" s="26"/>
      <c r="M486" s="4"/>
    </row>
    <row r="487" spans="1:13" ht="26.25" customHeight="1">
      <c r="A487" s="512"/>
      <c r="B487" s="244" t="s">
        <v>89</v>
      </c>
      <c r="C487" s="366">
        <v>7358.1</v>
      </c>
      <c r="D487" s="245">
        <v>7358.1</v>
      </c>
      <c r="E487" s="242"/>
      <c r="F487" s="242"/>
      <c r="G487" s="242"/>
      <c r="H487" s="242"/>
      <c r="I487" s="242">
        <v>3679.05</v>
      </c>
      <c r="J487" s="367"/>
      <c r="K487" s="367">
        <v>3679.05</v>
      </c>
      <c r="L487" s="242"/>
      <c r="M487" s="4"/>
    </row>
    <row r="488" spans="1:13" ht="31.5" customHeight="1">
      <c r="A488" s="512"/>
      <c r="B488" s="360" t="s">
        <v>297</v>
      </c>
      <c r="C488" s="361">
        <f>C489+C490</f>
        <v>22322.699999999997</v>
      </c>
      <c r="D488" s="292">
        <f>D489+D490</f>
        <v>22322.699999999997</v>
      </c>
      <c r="E488" s="289"/>
      <c r="F488" s="289"/>
      <c r="G488" s="362">
        <v>3110</v>
      </c>
      <c r="H488" s="362">
        <v>3110</v>
      </c>
      <c r="I488" s="289">
        <v>19212.7</v>
      </c>
      <c r="J488" s="363"/>
      <c r="K488" s="363"/>
      <c r="L488" s="289"/>
      <c r="M488" s="4"/>
    </row>
    <row r="489" spans="1:13" ht="22.5" customHeight="1">
      <c r="A489" s="476"/>
      <c r="B489" s="60" t="s">
        <v>112</v>
      </c>
      <c r="C489" s="90">
        <v>13132.9</v>
      </c>
      <c r="D489" s="58">
        <v>13132.9</v>
      </c>
      <c r="E489" s="26"/>
      <c r="F489" s="26"/>
      <c r="G489" s="162">
        <v>3110</v>
      </c>
      <c r="H489" s="162">
        <v>3110</v>
      </c>
      <c r="I489" s="26">
        <v>10022.9</v>
      </c>
      <c r="J489" s="82"/>
      <c r="K489" s="82"/>
      <c r="L489" s="26"/>
      <c r="M489" s="4"/>
    </row>
    <row r="490" spans="1:13" ht="31.5" customHeight="1">
      <c r="A490" s="476"/>
      <c r="B490" s="364" t="s">
        <v>89</v>
      </c>
      <c r="C490" s="245">
        <v>9189.7999999999993</v>
      </c>
      <c r="D490" s="245">
        <v>9189.7999999999993</v>
      </c>
      <c r="E490" s="242"/>
      <c r="F490" s="242"/>
      <c r="G490" s="242"/>
      <c r="H490" s="242"/>
      <c r="I490" s="242">
        <v>9189.7999999999993</v>
      </c>
      <c r="J490" s="367"/>
      <c r="K490" s="367"/>
      <c r="L490" s="242"/>
      <c r="M490" s="242"/>
    </row>
    <row r="491" spans="1:13" ht="31.5" customHeight="1">
      <c r="A491" s="476"/>
      <c r="B491" s="364" t="s">
        <v>298</v>
      </c>
      <c r="C491" s="58">
        <f>C492+C493</f>
        <v>17097.400000000001</v>
      </c>
      <c r="D491" s="58">
        <f>D492+D493</f>
        <v>17097.400000000001</v>
      </c>
      <c r="E491" s="58"/>
      <c r="F491" s="58"/>
      <c r="G491" s="26"/>
      <c r="H491" s="26"/>
      <c r="I491" s="26">
        <v>8548.7000000000007</v>
      </c>
      <c r="J491" s="26"/>
      <c r="K491" s="26">
        <v>8548.7000000000007</v>
      </c>
      <c r="L491" s="26"/>
      <c r="M491" s="4"/>
    </row>
    <row r="492" spans="1:13" ht="31.5" customHeight="1">
      <c r="A492" s="476"/>
      <c r="B492" s="60" t="s">
        <v>112</v>
      </c>
      <c r="C492" s="359">
        <v>11166.9</v>
      </c>
      <c r="D492" s="359">
        <v>11166.9</v>
      </c>
      <c r="E492" s="58"/>
      <c r="F492" s="58"/>
      <c r="G492" s="26"/>
      <c r="H492" s="26"/>
      <c r="I492" s="26">
        <v>5583.45</v>
      </c>
      <c r="J492" s="26"/>
      <c r="K492" s="26">
        <v>5583.45</v>
      </c>
      <c r="L492" s="26"/>
      <c r="M492" s="4"/>
    </row>
    <row r="493" spans="1:13" ht="31.5" customHeight="1">
      <c r="A493" s="476"/>
      <c r="B493" s="368" t="s">
        <v>89</v>
      </c>
      <c r="C493" s="366">
        <v>5930.5</v>
      </c>
      <c r="D493" s="366">
        <v>5930.5</v>
      </c>
      <c r="E493" s="245"/>
      <c r="F493" s="245"/>
      <c r="G493" s="242"/>
      <c r="H493" s="242"/>
      <c r="I493" s="242">
        <v>2965.25</v>
      </c>
      <c r="J493" s="242"/>
      <c r="K493" s="242">
        <v>2965.25</v>
      </c>
      <c r="L493" s="242"/>
      <c r="M493" s="242"/>
    </row>
    <row r="494" spans="1:13" ht="31.5" customHeight="1">
      <c r="A494" s="476"/>
      <c r="B494" s="358" t="s">
        <v>299</v>
      </c>
      <c r="C494" s="58">
        <v>162</v>
      </c>
      <c r="D494" s="58">
        <v>162</v>
      </c>
      <c r="E494" s="58"/>
      <c r="F494" s="58"/>
      <c r="G494" s="26"/>
      <c r="H494" s="26"/>
      <c r="I494" s="26"/>
      <c r="J494" s="26"/>
      <c r="K494" s="26">
        <v>162</v>
      </c>
      <c r="L494" s="26"/>
      <c r="M494" s="4"/>
    </row>
    <row r="495" spans="1:13" ht="37.5" customHeight="1">
      <c r="A495" s="476"/>
      <c r="B495" s="365" t="s">
        <v>112</v>
      </c>
      <c r="C495" s="359">
        <v>162</v>
      </c>
      <c r="D495" s="359">
        <v>162</v>
      </c>
      <c r="E495" s="58"/>
      <c r="F495" s="58"/>
      <c r="G495" s="26"/>
      <c r="H495" s="26"/>
      <c r="I495" s="26"/>
      <c r="J495" s="26"/>
      <c r="K495" s="26">
        <v>162</v>
      </c>
      <c r="L495" s="26"/>
      <c r="M495" s="4"/>
    </row>
    <row r="496" spans="1:13" s="1" customFormat="1" ht="32.25" customHeight="1" thickBot="1">
      <c r="A496" s="27" t="s">
        <v>16</v>
      </c>
      <c r="B496" s="114"/>
      <c r="C496" s="75">
        <f>SUM(C483+C485+C488+C491+C494)</f>
        <v>59071.7</v>
      </c>
      <c r="D496" s="75">
        <f>SUM(D483+D485+D488+D491+D494)</f>
        <v>59071.7</v>
      </c>
      <c r="E496" s="75">
        <f>SUM(E483+E485+E488+E491+E494)</f>
        <v>0</v>
      </c>
      <c r="F496" s="75">
        <f t="shared" ref="F496" si="85">SUM(F495+F491+F487+F483)</f>
        <v>0</v>
      </c>
      <c r="G496" s="75">
        <f t="shared" ref="G496:L496" si="86">SUM(G483+G485+G488+G491+G494)</f>
        <v>3110</v>
      </c>
      <c r="H496" s="75">
        <f t="shared" si="86"/>
        <v>3110</v>
      </c>
      <c r="I496" s="75">
        <f t="shared" si="86"/>
        <v>37506.199999999997</v>
      </c>
      <c r="J496" s="75">
        <f t="shared" si="86"/>
        <v>0</v>
      </c>
      <c r="K496" s="75">
        <f t="shared" si="86"/>
        <v>18455.5</v>
      </c>
      <c r="L496" s="75">
        <f t="shared" si="86"/>
        <v>0</v>
      </c>
      <c r="M496" s="70"/>
    </row>
    <row r="497" spans="1:13" s="1" customFormat="1" ht="26.25" customHeight="1" thickBot="1">
      <c r="A497" s="279"/>
      <c r="B497" s="114" t="s">
        <v>152</v>
      </c>
      <c r="C497" s="92"/>
      <c r="D497" s="92"/>
      <c r="E497" s="92"/>
      <c r="F497" s="92"/>
      <c r="G497" s="92"/>
      <c r="H497" s="92"/>
      <c r="I497" s="92"/>
      <c r="J497" s="92"/>
      <c r="K497" s="92"/>
      <c r="L497" s="92"/>
      <c r="M497" s="70"/>
    </row>
    <row r="498" spans="1:13" s="1" customFormat="1" ht="26.25" customHeight="1" thickBot="1">
      <c r="A498" s="279"/>
      <c r="B498" s="114" t="s">
        <v>153</v>
      </c>
      <c r="C498" s="92">
        <f t="shared" ref="C498:L498" si="87">SUM(C484+C486+C489+C492+C495)</f>
        <v>36593.300000000003</v>
      </c>
      <c r="D498" s="92">
        <f t="shared" si="87"/>
        <v>36593.300000000003</v>
      </c>
      <c r="E498" s="92">
        <f t="shared" si="87"/>
        <v>0</v>
      </c>
      <c r="F498" s="92">
        <f t="shared" si="87"/>
        <v>0</v>
      </c>
      <c r="G498" s="92">
        <f t="shared" si="87"/>
        <v>3110</v>
      </c>
      <c r="H498" s="92">
        <f t="shared" si="87"/>
        <v>3110</v>
      </c>
      <c r="I498" s="92">
        <f t="shared" si="87"/>
        <v>21672.1</v>
      </c>
      <c r="J498" s="92">
        <f t="shared" si="87"/>
        <v>0</v>
      </c>
      <c r="K498" s="92">
        <f t="shared" si="87"/>
        <v>11811.2</v>
      </c>
      <c r="L498" s="92">
        <f t="shared" si="87"/>
        <v>0</v>
      </c>
      <c r="M498" s="70"/>
    </row>
    <row r="499" spans="1:13" s="1" customFormat="1" ht="32.25" customHeight="1" thickBot="1">
      <c r="A499" s="279"/>
      <c r="B499" s="118" t="s">
        <v>161</v>
      </c>
      <c r="C499" s="92">
        <f t="shared" ref="C499:I499" si="88">SUM(C487+C490+C493)</f>
        <v>22478.400000000001</v>
      </c>
      <c r="D499" s="92">
        <f t="shared" si="88"/>
        <v>22478.400000000001</v>
      </c>
      <c r="E499" s="92">
        <f t="shared" si="88"/>
        <v>0</v>
      </c>
      <c r="F499" s="92">
        <f t="shared" si="88"/>
        <v>0</v>
      </c>
      <c r="G499" s="92">
        <f t="shared" si="88"/>
        <v>0</v>
      </c>
      <c r="H499" s="92">
        <f t="shared" si="88"/>
        <v>0</v>
      </c>
      <c r="I499" s="92">
        <f t="shared" si="88"/>
        <v>15834.099999999999</v>
      </c>
      <c r="J499" s="92">
        <f>SUM(J494+J490+J486)</f>
        <v>0</v>
      </c>
      <c r="K499" s="92">
        <f>SUM(K487+K490+K493)</f>
        <v>6644.3</v>
      </c>
      <c r="L499" s="92">
        <f>SUM(L484+L486+L490+L494)</f>
        <v>0</v>
      </c>
      <c r="M499" s="70"/>
    </row>
    <row r="500" spans="1:13" ht="39.75" customHeight="1">
      <c r="A500" s="535" t="s">
        <v>228</v>
      </c>
      <c r="B500" s="369" t="s">
        <v>300</v>
      </c>
      <c r="C500" s="47">
        <v>6262.6</v>
      </c>
      <c r="D500" s="47">
        <v>6262.6</v>
      </c>
      <c r="E500" s="47"/>
      <c r="F500" s="84"/>
      <c r="G500" s="47">
        <v>6262.6</v>
      </c>
      <c r="H500" s="84"/>
      <c r="I500" s="47"/>
      <c r="J500" s="84"/>
      <c r="K500" s="47"/>
      <c r="L500" s="47"/>
      <c r="M500" s="4"/>
    </row>
    <row r="501" spans="1:13" ht="37.5" customHeight="1">
      <c r="A501" s="535"/>
      <c r="B501" s="369" t="s">
        <v>224</v>
      </c>
      <c r="C501" s="47">
        <v>2779.8</v>
      </c>
      <c r="D501" s="47">
        <v>2779.8</v>
      </c>
      <c r="E501" s="47"/>
      <c r="F501" s="84"/>
      <c r="G501" s="47">
        <v>2779.8</v>
      </c>
      <c r="H501" s="84">
        <v>92.1</v>
      </c>
      <c r="I501" s="47"/>
      <c r="J501" s="84"/>
      <c r="K501" s="47"/>
      <c r="L501" s="159"/>
      <c r="M501" s="4"/>
    </row>
    <row r="502" spans="1:13" ht="28.5" customHeight="1">
      <c r="A502" s="535"/>
      <c r="B502" s="369" t="s">
        <v>301</v>
      </c>
      <c r="C502" s="47">
        <v>100</v>
      </c>
      <c r="D502" s="47">
        <v>100</v>
      </c>
      <c r="E502" s="47"/>
      <c r="F502" s="84"/>
      <c r="G502" s="47">
        <v>100</v>
      </c>
      <c r="H502" s="84">
        <v>99.4</v>
      </c>
      <c r="I502" s="47"/>
      <c r="J502" s="84"/>
      <c r="K502" s="47"/>
      <c r="L502" s="159"/>
      <c r="M502" s="4"/>
    </row>
    <row r="503" spans="1:13" ht="28.5" customHeight="1">
      <c r="A503" s="535"/>
      <c r="B503" s="369" t="s">
        <v>302</v>
      </c>
      <c r="C503" s="47">
        <v>1190</v>
      </c>
      <c r="D503" s="47">
        <v>1190</v>
      </c>
      <c r="E503" s="47"/>
      <c r="F503" s="84"/>
      <c r="G503" s="47"/>
      <c r="H503" s="84"/>
      <c r="I503" s="47">
        <v>1190</v>
      </c>
      <c r="J503" s="84"/>
      <c r="K503" s="47"/>
      <c r="L503" s="159"/>
      <c r="M503" s="4"/>
    </row>
    <row r="504" spans="1:13" ht="28.5" customHeight="1">
      <c r="A504" s="535"/>
      <c r="B504" s="369" t="s">
        <v>185</v>
      </c>
      <c r="C504" s="47">
        <v>3856.8</v>
      </c>
      <c r="D504" s="47">
        <v>3856.8</v>
      </c>
      <c r="E504" s="47">
        <v>3856.8</v>
      </c>
      <c r="F504" s="84">
        <v>3856.8</v>
      </c>
      <c r="G504" s="47"/>
      <c r="H504" s="84"/>
      <c r="I504" s="47"/>
      <c r="J504" s="84"/>
      <c r="K504" s="47"/>
      <c r="L504" s="62"/>
      <c r="M504" s="4"/>
    </row>
    <row r="505" spans="1:13" ht="28.5" customHeight="1">
      <c r="A505" s="535"/>
      <c r="B505" s="369" t="s">
        <v>303</v>
      </c>
      <c r="C505" s="47">
        <v>150</v>
      </c>
      <c r="D505" s="47">
        <v>150</v>
      </c>
      <c r="E505" s="47"/>
      <c r="F505" s="84"/>
      <c r="G505" s="47">
        <v>100</v>
      </c>
      <c r="H505" s="84"/>
      <c r="I505" s="47">
        <v>50</v>
      </c>
      <c r="J505" s="84"/>
      <c r="K505" s="47"/>
      <c r="L505" s="274"/>
      <c r="M505" s="4"/>
    </row>
    <row r="506" spans="1:13" ht="28.5" customHeight="1">
      <c r="A506" s="535"/>
      <c r="B506" s="369" t="s">
        <v>304</v>
      </c>
      <c r="C506" s="47">
        <v>1000</v>
      </c>
      <c r="D506" s="47">
        <v>1000</v>
      </c>
      <c r="E506" s="47"/>
      <c r="F506" s="84"/>
      <c r="G506" s="47"/>
      <c r="H506" s="84"/>
      <c r="I506" s="47">
        <v>1000</v>
      </c>
      <c r="J506" s="84"/>
      <c r="K506" s="47"/>
      <c r="L506" s="62"/>
      <c r="M506" s="4"/>
    </row>
    <row r="507" spans="1:13" ht="37.5" customHeight="1">
      <c r="A507" s="535"/>
      <c r="B507" s="369" t="s">
        <v>305</v>
      </c>
      <c r="C507" s="47">
        <v>250</v>
      </c>
      <c r="D507" s="47">
        <v>250</v>
      </c>
      <c r="E507" s="47"/>
      <c r="F507" s="84"/>
      <c r="G507" s="47">
        <v>100</v>
      </c>
      <c r="H507" s="84"/>
      <c r="I507" s="47">
        <v>150</v>
      </c>
      <c r="J507" s="84"/>
      <c r="K507" s="47"/>
      <c r="L507" s="274"/>
      <c r="M507" s="4"/>
    </row>
    <row r="508" spans="1:13" ht="45" customHeight="1">
      <c r="A508" s="535"/>
      <c r="B508" s="369" t="s">
        <v>306</v>
      </c>
      <c r="C508" s="47">
        <v>1947.7</v>
      </c>
      <c r="D508" s="47">
        <v>1947.7</v>
      </c>
      <c r="E508" s="47"/>
      <c r="F508" s="84"/>
      <c r="G508" s="47"/>
      <c r="H508" s="84"/>
      <c r="I508" s="47">
        <v>1947.7</v>
      </c>
      <c r="J508" s="84"/>
      <c r="K508" s="47"/>
      <c r="L508" s="62"/>
      <c r="M508" s="4"/>
    </row>
    <row r="509" spans="1:13" ht="57.75" customHeight="1">
      <c r="A509" s="535"/>
      <c r="B509" s="369" t="s">
        <v>307</v>
      </c>
      <c r="C509" s="47">
        <v>98</v>
      </c>
      <c r="D509" s="47">
        <v>98</v>
      </c>
      <c r="E509" s="47"/>
      <c r="F509" s="84"/>
      <c r="G509" s="47"/>
      <c r="H509" s="84"/>
      <c r="I509" s="47">
        <v>98</v>
      </c>
      <c r="J509" s="84"/>
      <c r="K509" s="47"/>
      <c r="L509" s="62"/>
      <c r="M509" s="4"/>
    </row>
    <row r="510" spans="1:13" ht="48.75" customHeight="1">
      <c r="A510" s="535"/>
      <c r="B510" s="369" t="s">
        <v>308</v>
      </c>
      <c r="C510" s="47">
        <v>564.29999999999995</v>
      </c>
      <c r="D510" s="47">
        <v>564.29999999999995</v>
      </c>
      <c r="E510" s="47"/>
      <c r="F510" s="84"/>
      <c r="G510" s="47">
        <v>500</v>
      </c>
      <c r="H510" s="84"/>
      <c r="I510" s="47">
        <v>64.3</v>
      </c>
      <c r="J510" s="84"/>
      <c r="K510" s="47"/>
      <c r="L510" s="62"/>
      <c r="M510" s="4"/>
    </row>
    <row r="511" spans="1:13" ht="35.25" customHeight="1">
      <c r="A511" s="282" t="s">
        <v>16</v>
      </c>
      <c r="B511" s="114"/>
      <c r="C511" s="160">
        <f t="shared" ref="C511:L511" si="89">SUM(C500+C501+C502+C503+C504+C505+C506+C507+C508+C509+C510)</f>
        <v>18199.2</v>
      </c>
      <c r="D511" s="160">
        <f t="shared" si="89"/>
        <v>18199.2</v>
      </c>
      <c r="E511" s="160">
        <f t="shared" si="89"/>
        <v>3856.8</v>
      </c>
      <c r="F511" s="160">
        <f t="shared" si="89"/>
        <v>3856.8</v>
      </c>
      <c r="G511" s="160">
        <f t="shared" si="89"/>
        <v>9842.4000000000015</v>
      </c>
      <c r="H511" s="160">
        <f t="shared" si="89"/>
        <v>191.5</v>
      </c>
      <c r="I511" s="160">
        <f t="shared" si="89"/>
        <v>4500</v>
      </c>
      <c r="J511" s="160">
        <f t="shared" si="89"/>
        <v>0</v>
      </c>
      <c r="K511" s="160">
        <f t="shared" si="89"/>
        <v>0</v>
      </c>
      <c r="L511" s="160">
        <f t="shared" si="89"/>
        <v>0</v>
      </c>
      <c r="M511" s="51"/>
    </row>
    <row r="512" spans="1:13" ht="29.25" customHeight="1">
      <c r="A512" s="280"/>
      <c r="B512" s="114" t="s">
        <v>152</v>
      </c>
      <c r="C512" s="160"/>
      <c r="D512" s="160"/>
      <c r="E512" s="160"/>
      <c r="F512" s="160"/>
      <c r="G512" s="160"/>
      <c r="H512" s="160"/>
      <c r="I512" s="160"/>
      <c r="J512" s="160"/>
      <c r="K512" s="160"/>
      <c r="L512" s="161"/>
      <c r="M512" s="51"/>
    </row>
    <row r="513" spans="1:13" ht="27" customHeight="1">
      <c r="A513" s="280"/>
      <c r="B513" s="114" t="s">
        <v>153</v>
      </c>
      <c r="C513" s="160">
        <f t="shared" ref="C513:L513" si="90">SUM(C502+C503+C504+C505+C506+C507+C508+C509+C510+C501+C500)</f>
        <v>18199.199999999997</v>
      </c>
      <c r="D513" s="160">
        <f t="shared" si="90"/>
        <v>18199.199999999997</v>
      </c>
      <c r="E513" s="160">
        <f t="shared" si="90"/>
        <v>3856.8</v>
      </c>
      <c r="F513" s="160">
        <f t="shared" si="90"/>
        <v>3856.8</v>
      </c>
      <c r="G513" s="160">
        <f t="shared" si="90"/>
        <v>9842.4000000000015</v>
      </c>
      <c r="H513" s="160">
        <f t="shared" si="90"/>
        <v>191.5</v>
      </c>
      <c r="I513" s="160">
        <f t="shared" si="90"/>
        <v>4500</v>
      </c>
      <c r="J513" s="160">
        <f t="shared" si="90"/>
        <v>0</v>
      </c>
      <c r="K513" s="160">
        <f t="shared" si="90"/>
        <v>0</v>
      </c>
      <c r="L513" s="160">
        <f t="shared" si="90"/>
        <v>0</v>
      </c>
      <c r="M513" s="51"/>
    </row>
    <row r="514" spans="1:13" s="1" customFormat="1" ht="32.25" customHeight="1">
      <c r="A514" s="281"/>
      <c r="B514" s="118" t="s">
        <v>161</v>
      </c>
      <c r="C514" s="63">
        <v>0</v>
      </c>
      <c r="D514" s="63">
        <v>0</v>
      </c>
      <c r="E514" s="63">
        <v>0</v>
      </c>
      <c r="F514" s="63">
        <v>0</v>
      </c>
      <c r="G514" s="63">
        <v>0</v>
      </c>
      <c r="H514" s="63">
        <v>0</v>
      </c>
      <c r="I514" s="63">
        <v>0</v>
      </c>
      <c r="J514" s="63">
        <v>0</v>
      </c>
      <c r="K514" s="63">
        <v>0</v>
      </c>
      <c r="L514" s="63">
        <v>0</v>
      </c>
      <c r="M514" s="28"/>
    </row>
    <row r="515" spans="1:13" s="1" customFormat="1" ht="31.5" customHeight="1">
      <c r="A515" s="124" t="s">
        <v>2</v>
      </c>
      <c r="B515" s="141"/>
      <c r="C515" s="164">
        <f t="shared" ref="C515:L515" si="91">SUM(C511+C496)</f>
        <v>77270.899999999994</v>
      </c>
      <c r="D515" s="164">
        <f t="shared" si="91"/>
        <v>77270.899999999994</v>
      </c>
      <c r="E515" s="164">
        <f t="shared" si="91"/>
        <v>3856.8</v>
      </c>
      <c r="F515" s="164">
        <f t="shared" si="91"/>
        <v>3856.8</v>
      </c>
      <c r="G515" s="164">
        <f t="shared" si="91"/>
        <v>12952.400000000001</v>
      </c>
      <c r="H515" s="164">
        <f t="shared" si="91"/>
        <v>3301.5</v>
      </c>
      <c r="I515" s="164">
        <f t="shared" si="91"/>
        <v>42006.2</v>
      </c>
      <c r="J515" s="164">
        <f t="shared" si="91"/>
        <v>0</v>
      </c>
      <c r="K515" s="164">
        <f t="shared" si="91"/>
        <v>18455.5</v>
      </c>
      <c r="L515" s="164">
        <f t="shared" si="91"/>
        <v>0</v>
      </c>
      <c r="M515" s="164"/>
    </row>
    <row r="516" spans="1:13" s="1" customFormat="1" ht="30" customHeight="1">
      <c r="A516" s="124"/>
      <c r="B516" s="141" t="s">
        <v>152</v>
      </c>
      <c r="C516" s="164"/>
      <c r="D516" s="164"/>
      <c r="E516" s="164"/>
      <c r="F516" s="164"/>
      <c r="G516" s="164"/>
      <c r="H516" s="164"/>
      <c r="I516" s="164"/>
      <c r="J516" s="164"/>
      <c r="K516" s="164"/>
      <c r="L516" s="164"/>
      <c r="M516" s="164"/>
    </row>
    <row r="517" spans="1:13" s="1" customFormat="1" ht="24.75" customHeight="1">
      <c r="A517" s="124"/>
      <c r="B517" s="141" t="s">
        <v>153</v>
      </c>
      <c r="C517" s="164">
        <f t="shared" ref="C517:L517" si="92">SUM(C513+C498)</f>
        <v>54792.5</v>
      </c>
      <c r="D517" s="164">
        <f t="shared" si="92"/>
        <v>54792.5</v>
      </c>
      <c r="E517" s="164">
        <f t="shared" si="92"/>
        <v>3856.8</v>
      </c>
      <c r="F517" s="164">
        <f t="shared" si="92"/>
        <v>3856.8</v>
      </c>
      <c r="G517" s="164">
        <f t="shared" si="92"/>
        <v>12952.400000000001</v>
      </c>
      <c r="H517" s="164">
        <f t="shared" si="92"/>
        <v>3301.5</v>
      </c>
      <c r="I517" s="164">
        <f t="shared" si="92"/>
        <v>26172.1</v>
      </c>
      <c r="J517" s="164">
        <f t="shared" si="92"/>
        <v>0</v>
      </c>
      <c r="K517" s="164">
        <f t="shared" si="92"/>
        <v>11811.2</v>
      </c>
      <c r="L517" s="164">
        <f t="shared" si="92"/>
        <v>0</v>
      </c>
      <c r="M517" s="164"/>
    </row>
    <row r="518" spans="1:13" s="1" customFormat="1" ht="37.5" customHeight="1">
      <c r="A518" s="124"/>
      <c r="B518" s="166" t="s">
        <v>161</v>
      </c>
      <c r="C518" s="164">
        <f t="shared" ref="C518:K518" si="93">SUM(C499)</f>
        <v>22478.400000000001</v>
      </c>
      <c r="D518" s="164">
        <f t="shared" si="93"/>
        <v>22478.400000000001</v>
      </c>
      <c r="E518" s="164">
        <f t="shared" si="93"/>
        <v>0</v>
      </c>
      <c r="F518" s="164">
        <f t="shared" si="93"/>
        <v>0</v>
      </c>
      <c r="G518" s="164">
        <f t="shared" si="93"/>
        <v>0</v>
      </c>
      <c r="H518" s="164">
        <f t="shared" si="93"/>
        <v>0</v>
      </c>
      <c r="I518" s="165">
        <f t="shared" si="93"/>
        <v>15834.099999999999</v>
      </c>
      <c r="J518" s="165">
        <f t="shared" si="93"/>
        <v>0</v>
      </c>
      <c r="K518" s="165">
        <f t="shared" si="93"/>
        <v>6644.3</v>
      </c>
      <c r="L518" s="164"/>
      <c r="M518" s="164"/>
    </row>
    <row r="519" spans="1:13" ht="18.75">
      <c r="A519" s="527" t="s">
        <v>49</v>
      </c>
      <c r="B519" s="528"/>
      <c r="C519" s="529"/>
      <c r="D519" s="529"/>
      <c r="E519" s="529"/>
      <c r="F519" s="529"/>
      <c r="G519" s="529"/>
      <c r="H519" s="529"/>
      <c r="I519" s="529"/>
      <c r="J519" s="529"/>
      <c r="K519" s="529"/>
      <c r="L519" s="529"/>
      <c r="M519" s="530"/>
    </row>
    <row r="520" spans="1:13" ht="72.75" customHeight="1">
      <c r="A520" s="475" t="s">
        <v>50</v>
      </c>
      <c r="B520" s="246" t="s">
        <v>120</v>
      </c>
      <c r="C520" s="108">
        <v>5.3</v>
      </c>
      <c r="D520" s="108">
        <v>5.3</v>
      </c>
      <c r="E520" s="108">
        <v>5.3</v>
      </c>
      <c r="F520" s="108"/>
      <c r="G520" s="108"/>
      <c r="H520" s="108"/>
      <c r="I520" s="108"/>
      <c r="J520" s="108"/>
      <c r="K520" s="108"/>
      <c r="L520" s="108"/>
      <c r="M520" s="108"/>
    </row>
    <row r="521" spans="1:13" ht="77.25" customHeight="1">
      <c r="A521" s="476"/>
      <c r="B521" s="246" t="s">
        <v>121</v>
      </c>
      <c r="C521" s="108">
        <v>1063.5999999999999</v>
      </c>
      <c r="D521" s="108">
        <v>1063.5999999999999</v>
      </c>
      <c r="E521" s="108">
        <v>265.89999999999998</v>
      </c>
      <c r="F521" s="108">
        <v>235.6</v>
      </c>
      <c r="G521" s="108">
        <v>266</v>
      </c>
      <c r="H521" s="108">
        <v>331.9</v>
      </c>
      <c r="I521" s="108">
        <v>266.10000000000002</v>
      </c>
      <c r="J521" s="108"/>
      <c r="K521" s="108">
        <v>265.60000000000002</v>
      </c>
      <c r="L521" s="108"/>
      <c r="M521" s="108"/>
    </row>
    <row r="522" spans="1:13" ht="66" customHeight="1">
      <c r="A522" s="476"/>
      <c r="B522" s="246" t="s">
        <v>122</v>
      </c>
      <c r="C522" s="108">
        <v>21101.3</v>
      </c>
      <c r="D522" s="108">
        <v>21101.3</v>
      </c>
      <c r="E522" s="108">
        <v>5230.2</v>
      </c>
      <c r="F522" s="108">
        <v>4497.5</v>
      </c>
      <c r="G522" s="108">
        <v>5340.4</v>
      </c>
      <c r="H522" s="108">
        <v>5338.6</v>
      </c>
      <c r="I522" s="108">
        <v>5232.3999999999996</v>
      </c>
      <c r="J522" s="108"/>
      <c r="K522" s="108">
        <v>5298.3</v>
      </c>
      <c r="L522" s="108"/>
      <c r="M522" s="108"/>
    </row>
    <row r="523" spans="1:13" ht="66" customHeight="1">
      <c r="A523" s="476"/>
      <c r="B523" s="246" t="s">
        <v>145</v>
      </c>
      <c r="C523" s="267">
        <v>12.4</v>
      </c>
      <c r="D523" s="267">
        <v>12.4</v>
      </c>
      <c r="E523" s="268"/>
      <c r="F523" s="268"/>
      <c r="G523" s="268">
        <v>6</v>
      </c>
      <c r="H523" s="268">
        <v>6</v>
      </c>
      <c r="I523" s="268">
        <v>6.4</v>
      </c>
      <c r="J523" s="268"/>
      <c r="K523" s="109"/>
      <c r="L523" s="268"/>
      <c r="M523" s="108"/>
    </row>
    <row r="524" spans="1:13" ht="78.75" customHeight="1">
      <c r="A524" s="476"/>
      <c r="B524" s="246" t="s">
        <v>123</v>
      </c>
      <c r="C524" s="108">
        <v>13522.3</v>
      </c>
      <c r="D524" s="108">
        <v>13522.3</v>
      </c>
      <c r="E524" s="108">
        <v>3380.5</v>
      </c>
      <c r="F524" s="108">
        <v>3285.7</v>
      </c>
      <c r="G524" s="108">
        <v>3380.5</v>
      </c>
      <c r="H524" s="108">
        <v>3190.8</v>
      </c>
      <c r="I524" s="108">
        <v>3380.5</v>
      </c>
      <c r="J524" s="108"/>
      <c r="K524" s="108">
        <v>3380.8</v>
      </c>
      <c r="L524" s="108"/>
      <c r="M524" s="108"/>
    </row>
    <row r="525" spans="1:13" ht="78.75" customHeight="1">
      <c r="A525" s="476"/>
      <c r="B525" s="246" t="s">
        <v>125</v>
      </c>
      <c r="C525" s="108">
        <v>5215.6000000000004</v>
      </c>
      <c r="D525" s="108">
        <v>5215.6000000000004</v>
      </c>
      <c r="E525" s="108">
        <v>1303.9000000000001</v>
      </c>
      <c r="F525" s="108">
        <v>1358</v>
      </c>
      <c r="G525" s="108">
        <v>1303.9000000000001</v>
      </c>
      <c r="H525" s="108">
        <v>1264.2</v>
      </c>
      <c r="I525" s="108">
        <v>1358</v>
      </c>
      <c r="J525" s="108"/>
      <c r="K525" s="108">
        <v>1358</v>
      </c>
      <c r="L525" s="108"/>
      <c r="M525" s="108"/>
    </row>
    <row r="526" spans="1:13" ht="24" customHeight="1">
      <c r="A526" s="476"/>
      <c r="B526" s="246" t="s">
        <v>211</v>
      </c>
      <c r="C526" s="108">
        <v>15</v>
      </c>
      <c r="D526" s="108">
        <v>15</v>
      </c>
      <c r="E526" s="108"/>
      <c r="F526" s="108"/>
      <c r="G526" s="108">
        <v>15</v>
      </c>
      <c r="H526" s="108">
        <v>4.5</v>
      </c>
      <c r="I526" s="108"/>
      <c r="J526" s="108"/>
      <c r="K526" s="108"/>
      <c r="L526" s="108"/>
      <c r="M526" s="108"/>
    </row>
    <row r="527" spans="1:13" ht="39" customHeight="1">
      <c r="A527" s="476"/>
      <c r="B527" s="246" t="s">
        <v>339</v>
      </c>
      <c r="C527" s="108">
        <v>80</v>
      </c>
      <c r="D527" s="108">
        <v>80</v>
      </c>
      <c r="E527" s="108"/>
      <c r="F527" s="108"/>
      <c r="G527" s="108"/>
      <c r="H527" s="108"/>
      <c r="I527" s="108">
        <v>80</v>
      </c>
      <c r="J527" s="108"/>
      <c r="K527" s="108"/>
      <c r="L527" s="108"/>
      <c r="M527" s="108"/>
    </row>
    <row r="528" spans="1:13" ht="58.5" customHeight="1">
      <c r="A528" s="476"/>
      <c r="B528" s="246" t="s">
        <v>340</v>
      </c>
      <c r="C528" s="108">
        <v>3046.9</v>
      </c>
      <c r="D528" s="108">
        <v>3046.9</v>
      </c>
      <c r="E528" s="108"/>
      <c r="F528" s="108"/>
      <c r="G528" s="108"/>
      <c r="H528" s="108"/>
      <c r="I528" s="108">
        <v>3046.9</v>
      </c>
      <c r="J528" s="108"/>
      <c r="K528" s="108"/>
      <c r="L528" s="108"/>
      <c r="M528" s="108"/>
    </row>
    <row r="529" spans="1:13" ht="44.25" customHeight="1">
      <c r="A529" s="476"/>
      <c r="B529" s="246" t="s">
        <v>341</v>
      </c>
      <c r="C529" s="108">
        <v>10</v>
      </c>
      <c r="D529" s="108">
        <v>10</v>
      </c>
      <c r="E529" s="108">
        <v>10</v>
      </c>
      <c r="F529" s="108">
        <v>2</v>
      </c>
      <c r="G529" s="108"/>
      <c r="H529" s="108"/>
      <c r="I529" s="108"/>
      <c r="J529" s="108"/>
      <c r="K529" s="108"/>
      <c r="L529" s="108"/>
      <c r="M529" s="108"/>
    </row>
    <row r="530" spans="1:13" ht="109.5" customHeight="1">
      <c r="A530" s="476"/>
      <c r="B530" s="246" t="s">
        <v>141</v>
      </c>
      <c r="C530" s="108">
        <v>70</v>
      </c>
      <c r="D530" s="108">
        <v>70</v>
      </c>
      <c r="E530" s="108"/>
      <c r="F530" s="108"/>
      <c r="G530" s="108">
        <v>50</v>
      </c>
      <c r="H530" s="108">
        <v>49.8</v>
      </c>
      <c r="I530" s="108">
        <v>20</v>
      </c>
      <c r="J530" s="108"/>
      <c r="K530" s="108"/>
      <c r="L530" s="108"/>
      <c r="M530" s="108"/>
    </row>
    <row r="531" spans="1:13" s="1" customFormat="1" ht="32.25" customHeight="1">
      <c r="A531" s="27" t="s">
        <v>16</v>
      </c>
      <c r="B531" s="114"/>
      <c r="C531" s="70">
        <f t="shared" ref="C531:L531" si="94">SUM(C530+C526+C525+C524+C523+C522+C521+C520+C529+C528+C527)</f>
        <v>44142.400000000009</v>
      </c>
      <c r="D531" s="70">
        <f t="shared" si="94"/>
        <v>44142.400000000009</v>
      </c>
      <c r="E531" s="70">
        <f t="shared" si="94"/>
        <v>10195.799999999997</v>
      </c>
      <c r="F531" s="70">
        <f t="shared" si="94"/>
        <v>9378.8000000000011</v>
      </c>
      <c r="G531" s="70">
        <f t="shared" si="94"/>
        <v>10361.799999999999</v>
      </c>
      <c r="H531" s="70">
        <f t="shared" si="94"/>
        <v>10185.800000000001</v>
      </c>
      <c r="I531" s="70">
        <f t="shared" si="94"/>
        <v>13390.3</v>
      </c>
      <c r="J531" s="70">
        <f t="shared" si="94"/>
        <v>0</v>
      </c>
      <c r="K531" s="70">
        <f t="shared" si="94"/>
        <v>10302.700000000001</v>
      </c>
      <c r="L531" s="70">
        <f t="shared" si="94"/>
        <v>0</v>
      </c>
      <c r="M531" s="70"/>
    </row>
    <row r="532" spans="1:13" s="1" customFormat="1" ht="32.25" customHeight="1">
      <c r="A532" s="279"/>
      <c r="B532" s="114" t="s">
        <v>152</v>
      </c>
      <c r="C532" s="70"/>
      <c r="D532" s="70"/>
      <c r="E532" s="70"/>
      <c r="F532" s="70"/>
      <c r="G532" s="70"/>
      <c r="H532" s="70"/>
      <c r="I532" s="70"/>
      <c r="J532" s="70"/>
      <c r="K532" s="70"/>
      <c r="L532" s="70"/>
      <c r="M532" s="70"/>
    </row>
    <row r="533" spans="1:13" s="1" customFormat="1" ht="32.25" customHeight="1">
      <c r="A533" s="279"/>
      <c r="B533" s="114" t="s">
        <v>153</v>
      </c>
      <c r="C533" s="70">
        <f t="shared" ref="C533:L533" si="95">SUM(C528+C527+C526+C525+C524+C522+C530+C529+C520+C521)</f>
        <v>44130</v>
      </c>
      <c r="D533" s="70">
        <f t="shared" si="95"/>
        <v>44130</v>
      </c>
      <c r="E533" s="70">
        <f t="shared" si="95"/>
        <v>10195.799999999997</v>
      </c>
      <c r="F533" s="70">
        <f t="shared" si="95"/>
        <v>9378.8000000000011</v>
      </c>
      <c r="G533" s="70">
        <f t="shared" si="95"/>
        <v>10355.799999999999</v>
      </c>
      <c r="H533" s="70">
        <f t="shared" si="95"/>
        <v>10179.799999999999</v>
      </c>
      <c r="I533" s="70">
        <f t="shared" si="95"/>
        <v>13383.9</v>
      </c>
      <c r="J533" s="70">
        <f t="shared" si="95"/>
        <v>0</v>
      </c>
      <c r="K533" s="70">
        <f t="shared" si="95"/>
        <v>10302.700000000001</v>
      </c>
      <c r="L533" s="70">
        <f t="shared" si="95"/>
        <v>0</v>
      </c>
      <c r="M533" s="70"/>
    </row>
    <row r="534" spans="1:13" s="1" customFormat="1" ht="32.25" customHeight="1">
      <c r="A534" s="279"/>
      <c r="B534" s="118" t="s">
        <v>161</v>
      </c>
      <c r="C534" s="70">
        <f t="shared" ref="C534:L534" si="96">SUM(C523)</f>
        <v>12.4</v>
      </c>
      <c r="D534" s="70">
        <f t="shared" si="96"/>
        <v>12.4</v>
      </c>
      <c r="E534" s="70">
        <f t="shared" si="96"/>
        <v>0</v>
      </c>
      <c r="F534" s="70">
        <f t="shared" si="96"/>
        <v>0</v>
      </c>
      <c r="G534" s="70">
        <f t="shared" si="96"/>
        <v>6</v>
      </c>
      <c r="H534" s="70">
        <f t="shared" si="96"/>
        <v>6</v>
      </c>
      <c r="I534" s="70">
        <f t="shared" si="96"/>
        <v>6.4</v>
      </c>
      <c r="J534" s="70">
        <f t="shared" si="96"/>
        <v>0</v>
      </c>
      <c r="K534" s="70">
        <f t="shared" si="96"/>
        <v>0</v>
      </c>
      <c r="L534" s="70">
        <f t="shared" si="96"/>
        <v>0</v>
      </c>
      <c r="M534" s="70"/>
    </row>
    <row r="535" spans="1:13" s="1" customFormat="1" ht="32.25" customHeight="1">
      <c r="A535" s="475" t="s">
        <v>51</v>
      </c>
      <c r="B535" s="237" t="s">
        <v>134</v>
      </c>
      <c r="C535" s="87">
        <f>SUM(C537)</f>
        <v>800</v>
      </c>
      <c r="D535" s="87">
        <f>SUM(D537)</f>
        <v>800</v>
      </c>
      <c r="E535" s="162"/>
      <c r="F535" s="82"/>
      <c r="G535" s="26"/>
      <c r="H535" s="26"/>
      <c r="I535" s="238"/>
      <c r="J535" s="82"/>
      <c r="K535" s="87">
        <f>SUM(K537)</f>
        <v>800</v>
      </c>
      <c r="L535" s="26"/>
      <c r="M535" s="236"/>
    </row>
    <row r="536" spans="1:13" s="1" customFormat="1" ht="32.25" customHeight="1">
      <c r="A536" s="501"/>
      <c r="B536" s="32" t="s">
        <v>152</v>
      </c>
      <c r="C536" s="87"/>
      <c r="D536" s="87"/>
      <c r="E536" s="26"/>
      <c r="F536" s="26"/>
      <c r="G536" s="26"/>
      <c r="H536" s="26"/>
      <c r="I536" s="26"/>
      <c r="J536" s="82"/>
      <c r="K536" s="26"/>
      <c r="L536" s="26"/>
      <c r="M536" s="236"/>
    </row>
    <row r="537" spans="1:13" s="1" customFormat="1" ht="32.25" customHeight="1">
      <c r="A537" s="501"/>
      <c r="B537" s="32" t="s">
        <v>153</v>
      </c>
      <c r="C537" s="87">
        <v>800</v>
      </c>
      <c r="D537" s="87">
        <v>800</v>
      </c>
      <c r="E537" s="26"/>
      <c r="F537" s="26"/>
      <c r="G537" s="26"/>
      <c r="H537" s="26"/>
      <c r="I537" s="26"/>
      <c r="J537" s="82"/>
      <c r="K537" s="87">
        <v>800</v>
      </c>
      <c r="L537" s="26"/>
      <c r="M537" s="236"/>
    </row>
    <row r="538" spans="1:13" s="1" customFormat="1" ht="32.25" customHeight="1">
      <c r="A538" s="501"/>
      <c r="B538" s="32" t="s">
        <v>154</v>
      </c>
      <c r="C538" s="87"/>
      <c r="D538" s="87"/>
      <c r="E538" s="26"/>
      <c r="F538" s="238"/>
      <c r="G538" s="238"/>
      <c r="H538" s="26"/>
      <c r="I538" s="238"/>
      <c r="J538" s="26"/>
      <c r="K538" s="238"/>
      <c r="L538" s="26"/>
      <c r="M538" s="236"/>
    </row>
    <row r="539" spans="1:13" s="1" customFormat="1" ht="46.5" customHeight="1">
      <c r="A539" s="501"/>
      <c r="B539" s="32" t="s">
        <v>217</v>
      </c>
      <c r="C539" s="85">
        <f t="shared" ref="C539:I539" si="97">SUM(C541)</f>
        <v>329.3</v>
      </c>
      <c r="D539" s="85">
        <f t="shared" si="97"/>
        <v>329.3</v>
      </c>
      <c r="E539" s="26">
        <f t="shared" si="97"/>
        <v>82.5</v>
      </c>
      <c r="F539" s="26">
        <f t="shared" si="97"/>
        <v>82.5</v>
      </c>
      <c r="G539" s="26">
        <f t="shared" si="97"/>
        <v>82.5</v>
      </c>
      <c r="H539" s="26">
        <f t="shared" si="97"/>
        <v>82.5</v>
      </c>
      <c r="I539" s="26">
        <f t="shared" si="97"/>
        <v>82.5</v>
      </c>
      <c r="J539" s="82"/>
      <c r="K539" s="88">
        <f>SUM(K541)</f>
        <v>81.8</v>
      </c>
      <c r="L539" s="26"/>
      <c r="M539" s="236"/>
    </row>
    <row r="540" spans="1:13" s="1" customFormat="1" ht="32.25" customHeight="1">
      <c r="A540" s="501"/>
      <c r="B540" s="32" t="s">
        <v>152</v>
      </c>
      <c r="C540" s="85"/>
      <c r="D540" s="85"/>
      <c r="E540" s="26"/>
      <c r="F540" s="26"/>
      <c r="G540" s="26"/>
      <c r="H540" s="26"/>
      <c r="I540" s="26"/>
      <c r="J540" s="82"/>
      <c r="K540" s="82"/>
      <c r="L540" s="26"/>
      <c r="M540" s="236"/>
    </row>
    <row r="541" spans="1:13" s="1" customFormat="1" ht="32.25" customHeight="1">
      <c r="A541" s="501"/>
      <c r="B541" s="32" t="s">
        <v>153</v>
      </c>
      <c r="C541" s="85">
        <v>329.3</v>
      </c>
      <c r="D541" s="85">
        <v>329.3</v>
      </c>
      <c r="E541" s="26">
        <v>82.5</v>
      </c>
      <c r="F541" s="26">
        <v>82.5</v>
      </c>
      <c r="G541" s="26">
        <v>82.5</v>
      </c>
      <c r="H541" s="26">
        <v>82.5</v>
      </c>
      <c r="I541" s="26">
        <v>82.5</v>
      </c>
      <c r="J541" s="82"/>
      <c r="K541" s="88">
        <v>81.8</v>
      </c>
      <c r="L541" s="26"/>
      <c r="M541" s="236"/>
    </row>
    <row r="542" spans="1:13" s="1" customFormat="1" ht="32.25" customHeight="1">
      <c r="A542" s="501"/>
      <c r="B542" s="32" t="s">
        <v>154</v>
      </c>
      <c r="C542" s="85"/>
      <c r="D542" s="85"/>
      <c r="E542" s="26"/>
      <c r="F542" s="26"/>
      <c r="G542" s="26"/>
      <c r="H542" s="26"/>
      <c r="I542" s="26"/>
      <c r="J542" s="82"/>
      <c r="K542" s="82"/>
      <c r="L542" s="26"/>
      <c r="M542" s="236"/>
    </row>
    <row r="543" spans="1:13" s="1" customFormat="1" ht="30.75" customHeight="1">
      <c r="A543" s="501"/>
      <c r="B543" s="26" t="s">
        <v>309</v>
      </c>
      <c r="C543" s="87">
        <f>SUM(C545)</f>
        <v>1755</v>
      </c>
      <c r="D543" s="87">
        <f>SUM(D545)</f>
        <v>1755</v>
      </c>
      <c r="E543" s="26"/>
      <c r="F543" s="26"/>
      <c r="G543" s="26"/>
      <c r="H543" s="26"/>
      <c r="I543" s="26">
        <f>SUM(I545)</f>
        <v>438.8</v>
      </c>
      <c r="J543" s="82"/>
      <c r="K543" s="87">
        <f>SUM(K545)</f>
        <v>1316.2</v>
      </c>
      <c r="L543" s="26"/>
      <c r="M543" s="236"/>
    </row>
    <row r="544" spans="1:13" s="1" customFormat="1" ht="25.5" customHeight="1">
      <c r="A544" s="501"/>
      <c r="B544" s="26" t="s">
        <v>152</v>
      </c>
      <c r="C544" s="87"/>
      <c r="D544" s="87"/>
      <c r="E544" s="26"/>
      <c r="F544" s="26"/>
      <c r="G544" s="26"/>
      <c r="H544" s="26"/>
      <c r="I544" s="26"/>
      <c r="J544" s="82"/>
      <c r="K544" s="82"/>
      <c r="L544" s="26"/>
      <c r="M544" s="236"/>
    </row>
    <row r="545" spans="1:13" ht="30" customHeight="1">
      <c r="A545" s="501"/>
      <c r="B545" s="32" t="s">
        <v>153</v>
      </c>
      <c r="C545" s="87">
        <v>1755</v>
      </c>
      <c r="D545" s="87">
        <v>1755</v>
      </c>
      <c r="E545" s="26"/>
      <c r="F545" s="26"/>
      <c r="G545" s="26"/>
      <c r="H545" s="26"/>
      <c r="I545" s="26">
        <v>438.8</v>
      </c>
      <c r="J545" s="82"/>
      <c r="K545" s="87">
        <v>1316.2</v>
      </c>
      <c r="L545" s="26"/>
      <c r="M545" s="86"/>
    </row>
    <row r="546" spans="1:13" ht="38.25" customHeight="1">
      <c r="A546" s="501"/>
      <c r="B546" s="32" t="s">
        <v>154</v>
      </c>
      <c r="C546" s="87"/>
      <c r="D546" s="87"/>
      <c r="E546" s="26"/>
      <c r="F546" s="26"/>
      <c r="G546" s="26"/>
      <c r="H546" s="26"/>
      <c r="I546" s="26"/>
      <c r="J546" s="82"/>
      <c r="K546" s="82"/>
      <c r="L546" s="26"/>
      <c r="M546" s="86"/>
    </row>
    <row r="547" spans="1:13" ht="39" customHeight="1">
      <c r="A547" s="501"/>
      <c r="B547" s="32" t="s">
        <v>218</v>
      </c>
      <c r="C547" s="87">
        <f>SUM(C549)</f>
        <v>19833.400000000001</v>
      </c>
      <c r="D547" s="87">
        <f>SUM(D549)</f>
        <v>19833.400000000001</v>
      </c>
      <c r="E547" s="370">
        <v>16250</v>
      </c>
      <c r="F547" s="26">
        <f>SUM(F549)</f>
        <v>15343.3</v>
      </c>
      <c r="G547" s="87">
        <f>SUM(G549)</f>
        <v>3583.4</v>
      </c>
      <c r="H547" s="87">
        <f>SUM(H549)</f>
        <v>56</v>
      </c>
      <c r="I547" s="26"/>
      <c r="J547" s="82"/>
      <c r="K547" s="82"/>
      <c r="L547" s="26"/>
      <c r="M547" s="86"/>
    </row>
    <row r="548" spans="1:13" ht="25.5" customHeight="1">
      <c r="A548" s="501"/>
      <c r="B548" s="26" t="s">
        <v>152</v>
      </c>
      <c r="C548" s="87"/>
      <c r="D548" s="87"/>
      <c r="E548" s="26"/>
      <c r="F548" s="26"/>
      <c r="G548" s="26"/>
      <c r="H548" s="26"/>
      <c r="I548" s="26"/>
      <c r="J548" s="82"/>
      <c r="K548" s="82"/>
      <c r="L548" s="26"/>
      <c r="M548" s="86"/>
    </row>
    <row r="549" spans="1:13" ht="31.5" customHeight="1">
      <c r="A549" s="501"/>
      <c r="B549" s="32" t="s">
        <v>153</v>
      </c>
      <c r="C549" s="87">
        <v>19833.400000000001</v>
      </c>
      <c r="D549" s="87">
        <v>19833.400000000001</v>
      </c>
      <c r="E549" s="370">
        <v>16250</v>
      </c>
      <c r="F549" s="26">
        <v>15343.3</v>
      </c>
      <c r="G549" s="87">
        <v>3583.4</v>
      </c>
      <c r="H549" s="87">
        <v>56</v>
      </c>
      <c r="I549" s="26"/>
      <c r="J549" s="82"/>
      <c r="K549" s="82"/>
      <c r="L549" s="26"/>
      <c r="M549" s="86"/>
    </row>
    <row r="550" spans="1:13" ht="31.5" customHeight="1">
      <c r="A550" s="501"/>
      <c r="B550" s="32" t="s">
        <v>154</v>
      </c>
      <c r="C550" s="87"/>
      <c r="D550" s="87"/>
      <c r="E550" s="26"/>
      <c r="F550" s="26"/>
      <c r="G550" s="26"/>
      <c r="H550" s="26"/>
      <c r="I550" s="26"/>
      <c r="J550" s="82"/>
      <c r="K550" s="82"/>
      <c r="L550" s="26"/>
      <c r="M550" s="86"/>
    </row>
    <row r="551" spans="1:13" ht="31.5" customHeight="1">
      <c r="A551" s="501"/>
      <c r="B551" s="32" t="s">
        <v>219</v>
      </c>
      <c r="C551" s="87">
        <f>SUM(C552)</f>
        <v>40</v>
      </c>
      <c r="D551" s="87">
        <f>SUM(D552)</f>
        <v>40</v>
      </c>
      <c r="E551" s="26"/>
      <c r="F551" s="26"/>
      <c r="G551" s="87">
        <f>SUM(G552)</f>
        <v>20</v>
      </c>
      <c r="H551" s="26"/>
      <c r="I551" s="87">
        <f>SUM(I552)</f>
        <v>12.2</v>
      </c>
      <c r="J551" s="82"/>
      <c r="K551" s="82">
        <f>SUM(K552)</f>
        <v>7.8</v>
      </c>
      <c r="L551" s="26"/>
      <c r="M551" s="86"/>
    </row>
    <row r="552" spans="1:13" ht="31.5" customHeight="1">
      <c r="A552" s="501"/>
      <c r="B552" s="32" t="s">
        <v>153</v>
      </c>
      <c r="C552" s="87">
        <v>40</v>
      </c>
      <c r="D552" s="87">
        <v>40</v>
      </c>
      <c r="E552" s="26"/>
      <c r="F552" s="26"/>
      <c r="G552" s="87">
        <v>20</v>
      </c>
      <c r="H552" s="26"/>
      <c r="I552" s="87">
        <v>12.2</v>
      </c>
      <c r="J552" s="82"/>
      <c r="K552" s="82">
        <v>7.8</v>
      </c>
      <c r="L552" s="26"/>
      <c r="M552" s="86"/>
    </row>
    <row r="553" spans="1:13" ht="31.5" customHeight="1" thickBot="1">
      <c r="A553" s="501"/>
      <c r="B553" s="32" t="s">
        <v>154</v>
      </c>
      <c r="C553" s="26"/>
      <c r="D553" s="26"/>
      <c r="E553" s="26"/>
      <c r="F553" s="26"/>
      <c r="G553" s="26"/>
      <c r="H553" s="26"/>
      <c r="I553" s="26"/>
      <c r="J553" s="82"/>
      <c r="K553" s="82"/>
      <c r="L553" s="26"/>
      <c r="M553" s="86"/>
    </row>
    <row r="554" spans="1:13" ht="30" customHeight="1">
      <c r="A554" s="27" t="s">
        <v>16</v>
      </c>
      <c r="B554" s="129"/>
      <c r="C554" s="150">
        <f t="shared" ref="C554:L554" si="98">SUM(C535+C539+C543+C547+C551)</f>
        <v>22757.7</v>
      </c>
      <c r="D554" s="150">
        <f t="shared" si="98"/>
        <v>22757.7</v>
      </c>
      <c r="E554" s="150">
        <f t="shared" si="98"/>
        <v>16332.5</v>
      </c>
      <c r="F554" s="150">
        <f t="shared" si="98"/>
        <v>15425.8</v>
      </c>
      <c r="G554" s="150">
        <f t="shared" si="98"/>
        <v>3685.9</v>
      </c>
      <c r="H554" s="150">
        <f t="shared" si="98"/>
        <v>138.5</v>
      </c>
      <c r="I554" s="150">
        <f t="shared" si="98"/>
        <v>533.5</v>
      </c>
      <c r="J554" s="150">
        <f t="shared" si="98"/>
        <v>0</v>
      </c>
      <c r="K554" s="150">
        <f t="shared" si="98"/>
        <v>2205.8000000000002</v>
      </c>
      <c r="L554" s="150">
        <f t="shared" si="98"/>
        <v>0</v>
      </c>
      <c r="M554" s="149"/>
    </row>
    <row r="555" spans="1:13" ht="26.25" customHeight="1">
      <c r="A555" s="492"/>
      <c r="B555" s="114" t="s">
        <v>152</v>
      </c>
      <c r="C555" s="145"/>
      <c r="D555" s="145"/>
      <c r="E555" s="146"/>
      <c r="F555" s="146"/>
      <c r="G555" s="145"/>
      <c r="H555" s="145"/>
      <c r="I555" s="145"/>
      <c r="J555" s="147"/>
      <c r="K555" s="148"/>
      <c r="L555" s="145"/>
      <c r="M555" s="149"/>
    </row>
    <row r="556" spans="1:13" ht="21.75" customHeight="1">
      <c r="A556" s="501"/>
      <c r="B556" s="114" t="s">
        <v>153</v>
      </c>
      <c r="C556" s="150">
        <f t="shared" ref="C556:L556" si="99">SUM(C552+C549+C545+C541+C537)</f>
        <v>22757.7</v>
      </c>
      <c r="D556" s="150">
        <f t="shared" si="99"/>
        <v>22757.7</v>
      </c>
      <c r="E556" s="150">
        <f t="shared" si="99"/>
        <v>16332.5</v>
      </c>
      <c r="F556" s="150">
        <f t="shared" si="99"/>
        <v>15425.8</v>
      </c>
      <c r="G556" s="150">
        <f t="shared" si="99"/>
        <v>3685.9</v>
      </c>
      <c r="H556" s="150">
        <f t="shared" si="99"/>
        <v>138.5</v>
      </c>
      <c r="I556" s="150">
        <f t="shared" si="99"/>
        <v>533.5</v>
      </c>
      <c r="J556" s="150">
        <f t="shared" si="99"/>
        <v>0</v>
      </c>
      <c r="K556" s="150">
        <f t="shared" si="99"/>
        <v>2205.8000000000002</v>
      </c>
      <c r="L556" s="150">
        <f t="shared" si="99"/>
        <v>0</v>
      </c>
      <c r="M556" s="149"/>
    </row>
    <row r="557" spans="1:13" s="1" customFormat="1" ht="32.25" customHeight="1" thickBot="1">
      <c r="A557" s="502"/>
      <c r="B557" s="130" t="s">
        <v>154</v>
      </c>
      <c r="C557" s="28">
        <v>0</v>
      </c>
      <c r="D557" s="28">
        <v>0</v>
      </c>
      <c r="E557" s="28">
        <v>0</v>
      </c>
      <c r="F557" s="28">
        <v>0</v>
      </c>
      <c r="G557" s="28">
        <v>0</v>
      </c>
      <c r="H557" s="28"/>
      <c r="I557" s="28">
        <v>0</v>
      </c>
      <c r="J557" s="28">
        <v>0</v>
      </c>
      <c r="K557" s="28">
        <v>0</v>
      </c>
      <c r="L557" s="28"/>
      <c r="M557" s="28"/>
    </row>
    <row r="558" spans="1:13" s="1" customFormat="1" ht="49.5" customHeight="1">
      <c r="A558" s="531" t="s">
        <v>227</v>
      </c>
      <c r="B558" s="73" t="s">
        <v>216</v>
      </c>
      <c r="C558" s="271" t="s">
        <v>202</v>
      </c>
      <c r="D558" s="218" t="s">
        <v>202</v>
      </c>
      <c r="E558" s="98" t="s">
        <v>203</v>
      </c>
      <c r="F558" s="98">
        <v>553.79999999999995</v>
      </c>
      <c r="G558" s="98" t="s">
        <v>204</v>
      </c>
      <c r="H558" s="98">
        <v>553.79999999999995</v>
      </c>
      <c r="I558" s="98" t="s">
        <v>205</v>
      </c>
      <c r="J558" s="219"/>
      <c r="K558" s="219" t="s">
        <v>206</v>
      </c>
      <c r="L558" s="98"/>
      <c r="M558" s="43"/>
    </row>
    <row r="559" spans="1:13" s="1" customFormat="1" ht="24" customHeight="1">
      <c r="A559" s="476"/>
      <c r="B559" s="234" t="s">
        <v>152</v>
      </c>
      <c r="C559" s="272"/>
      <c r="D559" s="98"/>
      <c r="E559" s="98"/>
      <c r="F559" s="98"/>
      <c r="G559" s="98"/>
      <c r="H559" s="98"/>
      <c r="I559" s="98"/>
      <c r="J559" s="219"/>
      <c r="K559" s="219"/>
      <c r="L559" s="98"/>
      <c r="M559" s="43"/>
    </row>
    <row r="560" spans="1:13" s="1" customFormat="1" ht="32.25" customHeight="1">
      <c r="A560" s="476"/>
      <c r="B560" s="234" t="s">
        <v>153</v>
      </c>
      <c r="C560" s="271" t="s">
        <v>202</v>
      </c>
      <c r="D560" s="218" t="s">
        <v>202</v>
      </c>
      <c r="E560" s="98" t="s">
        <v>203</v>
      </c>
      <c r="F560" s="98">
        <v>553.79999999999995</v>
      </c>
      <c r="G560" s="98" t="s">
        <v>204</v>
      </c>
      <c r="H560" s="98">
        <v>553.79999999999995</v>
      </c>
      <c r="I560" s="98" t="s">
        <v>205</v>
      </c>
      <c r="J560" s="219"/>
      <c r="K560" s="219" t="s">
        <v>206</v>
      </c>
      <c r="L560" s="98"/>
      <c r="M560" s="43"/>
    </row>
    <row r="561" spans="1:13" s="1" customFormat="1" ht="32.25" customHeight="1">
      <c r="A561" s="476"/>
      <c r="B561" s="99" t="s">
        <v>154</v>
      </c>
      <c r="C561" s="272"/>
      <c r="D561" s="98"/>
      <c r="E561" s="98"/>
      <c r="F561" s="98"/>
      <c r="G561" s="98"/>
      <c r="H561" s="98"/>
      <c r="I561" s="98"/>
      <c r="J561" s="219"/>
      <c r="K561" s="219"/>
      <c r="L561" s="98"/>
      <c r="M561" s="43"/>
    </row>
    <row r="562" spans="1:13" s="1" customFormat="1" ht="62.25" customHeight="1">
      <c r="A562" s="476"/>
      <c r="B562" s="73" t="s">
        <v>225</v>
      </c>
      <c r="C562" s="273">
        <v>5724.3</v>
      </c>
      <c r="D562" s="273">
        <v>5724.3</v>
      </c>
      <c r="E562" s="98">
        <v>1454.3</v>
      </c>
      <c r="F562" s="98" t="s">
        <v>207</v>
      </c>
      <c r="G562" s="98">
        <v>1454.3</v>
      </c>
      <c r="H562" s="98" t="s">
        <v>215</v>
      </c>
      <c r="I562" s="98">
        <v>1431</v>
      </c>
      <c r="J562" s="219"/>
      <c r="K562" s="98">
        <v>1431.1</v>
      </c>
      <c r="L562" s="98"/>
      <c r="M562" s="43"/>
    </row>
    <row r="563" spans="1:13" s="1" customFormat="1" ht="22.5" customHeight="1">
      <c r="A563" s="476"/>
      <c r="B563" s="234" t="s">
        <v>152</v>
      </c>
      <c r="C563" s="272"/>
      <c r="D563" s="98"/>
      <c r="E563" s="98"/>
      <c r="F563" s="98"/>
      <c r="G563" s="98"/>
      <c r="H563" s="98"/>
      <c r="I563" s="98"/>
      <c r="J563" s="219"/>
      <c r="K563" s="219"/>
      <c r="L563" s="98"/>
      <c r="M563" s="43"/>
    </row>
    <row r="564" spans="1:13" s="1" customFormat="1" ht="29.25" customHeight="1">
      <c r="A564" s="476"/>
      <c r="B564" s="234" t="s">
        <v>153</v>
      </c>
      <c r="C564" s="273">
        <v>5724.3</v>
      </c>
      <c r="D564" s="273">
        <v>5724.3</v>
      </c>
      <c r="E564" s="98">
        <v>1454.3</v>
      </c>
      <c r="F564" s="98" t="s">
        <v>207</v>
      </c>
      <c r="G564" s="98">
        <v>1454.3</v>
      </c>
      <c r="H564" s="98" t="s">
        <v>215</v>
      </c>
      <c r="I564" s="98">
        <v>1431</v>
      </c>
      <c r="J564" s="219"/>
      <c r="K564" s="98">
        <v>1431.1</v>
      </c>
      <c r="L564" s="98"/>
      <c r="M564" s="43"/>
    </row>
    <row r="565" spans="1:13" s="1" customFormat="1" ht="32.25" customHeight="1">
      <c r="A565" s="476"/>
      <c r="B565" s="99" t="s">
        <v>154</v>
      </c>
      <c r="C565" s="272"/>
      <c r="D565" s="98"/>
      <c r="E565" s="98"/>
      <c r="F565" s="98"/>
      <c r="G565" s="98"/>
      <c r="H565" s="98"/>
      <c r="I565" s="98"/>
      <c r="J565" s="98"/>
      <c r="K565" s="98"/>
      <c r="L565" s="98"/>
      <c r="M565" s="43"/>
    </row>
    <row r="566" spans="1:13" s="1" customFormat="1" ht="45" customHeight="1" thickBot="1">
      <c r="A566" s="476"/>
      <c r="B566" s="222" t="s">
        <v>208</v>
      </c>
      <c r="C566" s="269">
        <v>300</v>
      </c>
      <c r="D566" s="220">
        <v>300</v>
      </c>
      <c r="E566" s="221"/>
      <c r="F566" s="221"/>
      <c r="G566" s="221">
        <v>300</v>
      </c>
      <c r="H566" s="221">
        <v>298.89999999999998</v>
      </c>
      <c r="I566" s="221"/>
      <c r="J566" s="311"/>
      <c r="K566" s="311"/>
      <c r="L566" s="311"/>
      <c r="M566" s="427"/>
    </row>
    <row r="567" spans="1:13" s="1" customFormat="1" ht="32.25" customHeight="1" thickBot="1">
      <c r="A567" s="476"/>
      <c r="B567" s="234" t="s">
        <v>152</v>
      </c>
      <c r="C567" s="270"/>
      <c r="D567" s="221"/>
      <c r="E567" s="221"/>
      <c r="F567" s="221"/>
      <c r="G567" s="221"/>
      <c r="H567" s="221"/>
      <c r="I567" s="221"/>
      <c r="J567" s="98"/>
      <c r="K567" s="98"/>
      <c r="L567" s="98"/>
      <c r="M567" s="43"/>
    </row>
    <row r="568" spans="1:13" s="1" customFormat="1" ht="32.25" customHeight="1" thickBot="1">
      <c r="A568" s="476"/>
      <c r="B568" s="234" t="s">
        <v>153</v>
      </c>
      <c r="C568" s="269">
        <v>300</v>
      </c>
      <c r="D568" s="220">
        <v>300</v>
      </c>
      <c r="E568" s="221"/>
      <c r="F568" s="221"/>
      <c r="G568" s="221">
        <v>300</v>
      </c>
      <c r="H568" s="221">
        <v>298.89999999999998</v>
      </c>
      <c r="I568" s="221"/>
      <c r="J568" s="311"/>
      <c r="K568" s="311"/>
      <c r="L568" s="311"/>
      <c r="M568" s="427"/>
    </row>
    <row r="569" spans="1:13" s="1" customFormat="1" ht="32.25" customHeight="1" thickBot="1">
      <c r="A569" s="476"/>
      <c r="B569" s="235" t="s">
        <v>154</v>
      </c>
      <c r="C569" s="270"/>
      <c r="D569" s="221"/>
      <c r="E569" s="221"/>
      <c r="F569" s="221"/>
      <c r="G569" s="221"/>
      <c r="H569" s="221"/>
      <c r="I569" s="221"/>
      <c r="J569" s="98"/>
      <c r="K569" s="98"/>
      <c r="L569" s="98"/>
      <c r="M569" s="43"/>
    </row>
    <row r="570" spans="1:13" s="1" customFormat="1" ht="123" customHeight="1" thickBot="1">
      <c r="A570" s="476"/>
      <c r="B570" s="222" t="s">
        <v>209</v>
      </c>
      <c r="C570" s="269">
        <v>208</v>
      </c>
      <c r="D570" s="220">
        <v>208</v>
      </c>
      <c r="E570" s="221">
        <v>52</v>
      </c>
      <c r="F570" s="221"/>
      <c r="G570" s="221">
        <v>52</v>
      </c>
      <c r="H570" s="221">
        <v>16.399999999999999</v>
      </c>
      <c r="I570" s="221">
        <v>52</v>
      </c>
      <c r="J570" s="98"/>
      <c r="K570" s="98">
        <v>52</v>
      </c>
      <c r="L570" s="98"/>
      <c r="M570" s="43"/>
    </row>
    <row r="571" spans="1:13" ht="21.75" customHeight="1" thickBot="1">
      <c r="A571" s="476"/>
      <c r="B571" s="234" t="s">
        <v>152</v>
      </c>
      <c r="C571" s="270"/>
      <c r="D571" s="221"/>
      <c r="E571" s="221"/>
      <c r="F571" s="221"/>
      <c r="G571" s="221"/>
      <c r="H571" s="221"/>
      <c r="I571" s="221"/>
      <c r="J571" s="98"/>
      <c r="K571" s="98"/>
      <c r="L571" s="98"/>
      <c r="M571" s="98"/>
    </row>
    <row r="572" spans="1:13" ht="26.25" customHeight="1" thickBot="1">
      <c r="A572" s="476"/>
      <c r="B572" s="234" t="s">
        <v>153</v>
      </c>
      <c r="C572" s="269">
        <v>208</v>
      </c>
      <c r="D572" s="220">
        <v>208</v>
      </c>
      <c r="E572" s="221">
        <v>52</v>
      </c>
      <c r="F572" s="221"/>
      <c r="G572" s="221">
        <v>52</v>
      </c>
      <c r="H572" s="221">
        <v>16.399999999999999</v>
      </c>
      <c r="I572" s="221">
        <v>52</v>
      </c>
      <c r="J572" s="98"/>
      <c r="K572" s="98">
        <v>52</v>
      </c>
      <c r="L572" s="98"/>
      <c r="M572" s="43"/>
    </row>
    <row r="573" spans="1:13" ht="36" customHeight="1" thickBot="1">
      <c r="A573" s="476"/>
      <c r="B573" s="235" t="s">
        <v>154</v>
      </c>
      <c r="C573" s="270"/>
      <c r="D573" s="221"/>
      <c r="E573" s="221"/>
      <c r="F573" s="221"/>
      <c r="G573" s="221"/>
      <c r="H573" s="221"/>
      <c r="I573" s="221"/>
      <c r="J573" s="98"/>
      <c r="K573" s="98"/>
      <c r="L573" s="98"/>
      <c r="M573" s="98"/>
    </row>
    <row r="574" spans="1:13" ht="126" customHeight="1" thickBot="1">
      <c r="A574" s="476"/>
      <c r="B574" s="222" t="s">
        <v>210</v>
      </c>
      <c r="C574" s="269">
        <v>200</v>
      </c>
      <c r="D574" s="220">
        <v>200</v>
      </c>
      <c r="E574" s="221">
        <v>100</v>
      </c>
      <c r="F574" s="221">
        <v>10</v>
      </c>
      <c r="G574" s="221">
        <v>100</v>
      </c>
      <c r="H574" s="221">
        <v>7.1</v>
      </c>
      <c r="I574" s="221">
        <v>100</v>
      </c>
      <c r="J574" s="98"/>
      <c r="K574" s="98">
        <v>100</v>
      </c>
      <c r="L574" s="98"/>
      <c r="M574" s="98"/>
    </row>
    <row r="575" spans="1:13" ht="23.25" customHeight="1" thickBot="1">
      <c r="A575" s="476"/>
      <c r="B575" s="234" t="s">
        <v>152</v>
      </c>
      <c r="C575" s="270"/>
      <c r="D575" s="221"/>
      <c r="E575" s="221"/>
      <c r="F575" s="221"/>
      <c r="G575" s="221"/>
      <c r="H575" s="221"/>
      <c r="I575" s="221"/>
      <c r="J575" s="98"/>
      <c r="K575" s="98"/>
      <c r="L575" s="98"/>
      <c r="M575" s="98"/>
    </row>
    <row r="576" spans="1:13" ht="23.25" customHeight="1" thickBot="1">
      <c r="A576" s="476"/>
      <c r="B576" s="234" t="s">
        <v>153</v>
      </c>
      <c r="C576" s="269">
        <v>200</v>
      </c>
      <c r="D576" s="220">
        <v>200</v>
      </c>
      <c r="E576" s="221">
        <v>100</v>
      </c>
      <c r="F576" s="221">
        <v>10</v>
      </c>
      <c r="G576" s="221">
        <v>100</v>
      </c>
      <c r="H576" s="221">
        <v>7.1</v>
      </c>
      <c r="I576" s="221">
        <v>100</v>
      </c>
      <c r="J576" s="98"/>
      <c r="K576" s="98">
        <v>100</v>
      </c>
      <c r="L576" s="98"/>
      <c r="M576" s="98"/>
    </row>
    <row r="577" spans="1:13" ht="42" customHeight="1" thickBot="1">
      <c r="A577" s="476"/>
      <c r="B577" s="235" t="s">
        <v>154</v>
      </c>
      <c r="C577" s="269"/>
      <c r="D577" s="220"/>
      <c r="E577" s="221"/>
      <c r="F577" s="221"/>
      <c r="G577" s="220"/>
      <c r="H577" s="220"/>
      <c r="I577" s="221"/>
      <c r="J577" s="98"/>
      <c r="K577" s="98"/>
      <c r="L577" s="98"/>
      <c r="M577" s="224"/>
    </row>
    <row r="578" spans="1:13" ht="207" customHeight="1" thickBot="1">
      <c r="A578" s="476"/>
      <c r="B578" s="235" t="s">
        <v>226</v>
      </c>
      <c r="C578" s="269">
        <v>751.6</v>
      </c>
      <c r="D578" s="220">
        <v>751.6</v>
      </c>
      <c r="E578" s="221">
        <v>187.9</v>
      </c>
      <c r="F578" s="221"/>
      <c r="G578" s="221">
        <v>187.9</v>
      </c>
      <c r="H578" s="220">
        <v>261.10000000000002</v>
      </c>
      <c r="I578" s="221">
        <v>187.9</v>
      </c>
      <c r="J578" s="98"/>
      <c r="K578" s="98">
        <v>187.9</v>
      </c>
      <c r="L578" s="98"/>
      <c r="M578" s="224"/>
    </row>
    <row r="579" spans="1:13" ht="42" customHeight="1" thickBot="1">
      <c r="A579" s="476"/>
      <c r="B579" s="234" t="s">
        <v>152</v>
      </c>
      <c r="C579" s="269"/>
      <c r="D579" s="220"/>
      <c r="E579" s="221"/>
      <c r="F579" s="221"/>
      <c r="G579" s="220"/>
      <c r="H579" s="220"/>
      <c r="I579" s="221"/>
      <c r="J579" s="98"/>
      <c r="K579" s="98"/>
      <c r="L579" s="98"/>
      <c r="M579" s="224"/>
    </row>
    <row r="580" spans="1:13" ht="42" customHeight="1" thickBot="1">
      <c r="A580" s="476"/>
      <c r="B580" s="234" t="s">
        <v>153</v>
      </c>
      <c r="C580" s="269">
        <v>751.6</v>
      </c>
      <c r="D580" s="220">
        <v>751.6</v>
      </c>
      <c r="E580" s="221">
        <v>187.9</v>
      </c>
      <c r="F580" s="221"/>
      <c r="G580" s="221">
        <v>187.9</v>
      </c>
      <c r="H580" s="220">
        <v>261.10000000000002</v>
      </c>
      <c r="I580" s="221">
        <v>187.9</v>
      </c>
      <c r="J580" s="98"/>
      <c r="K580" s="98">
        <v>187.9</v>
      </c>
      <c r="L580" s="98"/>
      <c r="M580" s="224"/>
    </row>
    <row r="581" spans="1:13" ht="36.75" customHeight="1" thickBot="1">
      <c r="A581" s="499"/>
      <c r="B581" s="235" t="s">
        <v>154</v>
      </c>
      <c r="C581" s="270"/>
      <c r="D581" s="221"/>
      <c r="E581" s="221"/>
      <c r="F581" s="221"/>
      <c r="G581" s="221"/>
      <c r="H581" s="221"/>
      <c r="I581" s="221"/>
      <c r="J581" s="98"/>
      <c r="K581" s="98"/>
      <c r="L581" s="98"/>
      <c r="M581" s="224"/>
    </row>
    <row r="582" spans="1:13" ht="32.25" customHeight="1">
      <c r="A582" s="27" t="s">
        <v>16</v>
      </c>
      <c r="B582" s="129"/>
      <c r="C582" s="225">
        <f t="shared" ref="C582:L582" si="100">SUM(C578+C574+C570+C566+C562+C558)</f>
        <v>9544.5</v>
      </c>
      <c r="D582" s="225">
        <f t="shared" si="100"/>
        <v>9544.5</v>
      </c>
      <c r="E582" s="225">
        <f t="shared" si="100"/>
        <v>2384.6999999999998</v>
      </c>
      <c r="F582" s="225">
        <f t="shared" si="100"/>
        <v>1796.8</v>
      </c>
      <c r="G582" s="225">
        <f t="shared" si="100"/>
        <v>2689.1</v>
      </c>
      <c r="H582" s="225">
        <f t="shared" si="100"/>
        <v>2711.5</v>
      </c>
      <c r="I582" s="225">
        <f t="shared" si="100"/>
        <v>2365.3000000000002</v>
      </c>
      <c r="J582" s="225">
        <f t="shared" si="100"/>
        <v>0</v>
      </c>
      <c r="K582" s="225">
        <f t="shared" si="100"/>
        <v>2351.8000000000002</v>
      </c>
      <c r="L582" s="225">
        <f t="shared" si="100"/>
        <v>0</v>
      </c>
      <c r="M582" s="223"/>
    </row>
    <row r="583" spans="1:13" ht="33" customHeight="1">
      <c r="A583" s="489"/>
      <c r="B583" s="114" t="s">
        <v>152</v>
      </c>
      <c r="C583" s="225"/>
      <c r="D583" s="223"/>
      <c r="E583" s="223"/>
      <c r="F583" s="223"/>
      <c r="G583" s="223"/>
      <c r="H583" s="223"/>
      <c r="I583" s="223"/>
      <c r="J583" s="223"/>
      <c r="K583" s="223"/>
      <c r="L583" s="223"/>
      <c r="M583" s="223"/>
    </row>
    <row r="584" spans="1:13" ht="34.5" customHeight="1">
      <c r="A584" s="501"/>
      <c r="B584" s="114" t="s">
        <v>153</v>
      </c>
      <c r="C584" s="225">
        <f t="shared" ref="C584:L584" si="101">SUM(C580+C576+C572+C568+C564+C560)</f>
        <v>9544.5</v>
      </c>
      <c r="D584" s="225">
        <f t="shared" si="101"/>
        <v>9544.5</v>
      </c>
      <c r="E584" s="225">
        <f t="shared" si="101"/>
        <v>2384.6999999999998</v>
      </c>
      <c r="F584" s="225">
        <f t="shared" si="101"/>
        <v>1796.8</v>
      </c>
      <c r="G584" s="225">
        <f t="shared" si="101"/>
        <v>2689.1</v>
      </c>
      <c r="H584" s="225">
        <f t="shared" si="101"/>
        <v>2711.5</v>
      </c>
      <c r="I584" s="225">
        <f t="shared" si="101"/>
        <v>2365.3000000000002</v>
      </c>
      <c r="J584" s="225">
        <f t="shared" si="101"/>
        <v>0</v>
      </c>
      <c r="K584" s="225">
        <f t="shared" si="101"/>
        <v>2351.8000000000002</v>
      </c>
      <c r="L584" s="225">
        <f t="shared" si="101"/>
        <v>0</v>
      </c>
      <c r="M584" s="223"/>
    </row>
    <row r="585" spans="1:13" s="1" customFormat="1" ht="32.25" customHeight="1" thickBot="1">
      <c r="A585" s="532"/>
      <c r="B585" s="212" t="s">
        <v>154</v>
      </c>
      <c r="C585" s="28"/>
      <c r="D585" s="28"/>
      <c r="E585" s="28"/>
      <c r="F585" s="28"/>
      <c r="G585" s="28"/>
      <c r="H585" s="28"/>
      <c r="I585" s="28"/>
      <c r="J585" s="28"/>
      <c r="K585" s="28"/>
      <c r="L585" s="28"/>
      <c r="M585" s="28"/>
    </row>
    <row r="586" spans="1:13" s="1" customFormat="1" ht="37.5" customHeight="1">
      <c r="A586" s="138" t="s">
        <v>2</v>
      </c>
      <c r="B586" s="141"/>
      <c r="C586" s="226">
        <f t="shared" ref="C586:L586" si="102">SUM(C582+C554+C531)</f>
        <v>76444.600000000006</v>
      </c>
      <c r="D586" s="226">
        <f t="shared" si="102"/>
        <v>76444.600000000006</v>
      </c>
      <c r="E586" s="226">
        <f t="shared" si="102"/>
        <v>28913</v>
      </c>
      <c r="F586" s="226">
        <f t="shared" si="102"/>
        <v>26601.4</v>
      </c>
      <c r="G586" s="226">
        <f t="shared" si="102"/>
        <v>16736.8</v>
      </c>
      <c r="H586" s="226">
        <f t="shared" si="102"/>
        <v>13035.800000000001</v>
      </c>
      <c r="I586" s="226">
        <f t="shared" si="102"/>
        <v>16289.099999999999</v>
      </c>
      <c r="J586" s="226">
        <f t="shared" si="102"/>
        <v>0</v>
      </c>
      <c r="K586" s="226">
        <f t="shared" si="102"/>
        <v>14860.300000000001</v>
      </c>
      <c r="L586" s="226">
        <f t="shared" si="102"/>
        <v>0</v>
      </c>
      <c r="M586" s="226">
        <f>SUM(M585+M557+M531)</f>
        <v>0</v>
      </c>
    </row>
    <row r="587" spans="1:13" s="1" customFormat="1" ht="37.5" customHeight="1">
      <c r="A587" s="124"/>
      <c r="B587" s="141" t="s">
        <v>152</v>
      </c>
      <c r="C587" s="128"/>
      <c r="D587" s="128"/>
      <c r="E587" s="128"/>
      <c r="F587" s="128"/>
      <c r="G587" s="128"/>
      <c r="H587" s="128"/>
      <c r="I587" s="128"/>
      <c r="J587" s="128"/>
      <c r="K587" s="128"/>
      <c r="L587" s="128"/>
      <c r="M587" s="128"/>
    </row>
    <row r="588" spans="1:13" s="1" customFormat="1" ht="37.5" customHeight="1">
      <c r="A588" s="172"/>
      <c r="B588" s="141" t="s">
        <v>153</v>
      </c>
      <c r="C588" s="122">
        <f t="shared" ref="C588:L588" si="103">SUM(C584+C556+C533)</f>
        <v>76432.2</v>
      </c>
      <c r="D588" s="122">
        <f t="shared" si="103"/>
        <v>76432.2</v>
      </c>
      <c r="E588" s="122">
        <f t="shared" si="103"/>
        <v>28913</v>
      </c>
      <c r="F588" s="122">
        <f t="shared" si="103"/>
        <v>26601.4</v>
      </c>
      <c r="G588" s="122">
        <f t="shared" si="103"/>
        <v>16730.8</v>
      </c>
      <c r="H588" s="122">
        <f t="shared" si="103"/>
        <v>13029.8</v>
      </c>
      <c r="I588" s="122">
        <f t="shared" si="103"/>
        <v>16282.7</v>
      </c>
      <c r="J588" s="122">
        <f t="shared" si="103"/>
        <v>0</v>
      </c>
      <c r="K588" s="122">
        <f t="shared" si="103"/>
        <v>14860.300000000001</v>
      </c>
      <c r="L588" s="122">
        <f t="shared" si="103"/>
        <v>0</v>
      </c>
      <c r="M588" s="122"/>
    </row>
    <row r="589" spans="1:13" s="1" customFormat="1" ht="37.5" customHeight="1">
      <c r="A589" s="124"/>
      <c r="B589" s="166" t="s">
        <v>161</v>
      </c>
      <c r="C589" s="128">
        <f t="shared" ref="C589:K589" si="104">SUM(C534)</f>
        <v>12.4</v>
      </c>
      <c r="D589" s="128">
        <f t="shared" si="104"/>
        <v>12.4</v>
      </c>
      <c r="E589" s="128">
        <f t="shared" si="104"/>
        <v>0</v>
      </c>
      <c r="F589" s="128">
        <f t="shared" si="104"/>
        <v>0</v>
      </c>
      <c r="G589" s="128">
        <f t="shared" si="104"/>
        <v>6</v>
      </c>
      <c r="H589" s="128">
        <f t="shared" si="104"/>
        <v>6</v>
      </c>
      <c r="I589" s="128">
        <f t="shared" si="104"/>
        <v>6.4</v>
      </c>
      <c r="J589" s="128">
        <f t="shared" si="104"/>
        <v>0</v>
      </c>
      <c r="K589" s="128">
        <f t="shared" si="104"/>
        <v>0</v>
      </c>
      <c r="L589" s="128"/>
      <c r="M589" s="128"/>
    </row>
    <row r="590" spans="1:13" ht="18.75">
      <c r="A590" s="519" t="s">
        <v>52</v>
      </c>
      <c r="B590" s="520"/>
      <c r="C590" s="520"/>
      <c r="D590" s="520"/>
      <c r="E590" s="520"/>
      <c r="F590" s="520"/>
      <c r="G590" s="520"/>
      <c r="H590" s="520"/>
      <c r="I590" s="520"/>
      <c r="J590" s="520"/>
      <c r="K590" s="520"/>
      <c r="L590" s="520"/>
      <c r="M590" s="521"/>
    </row>
    <row r="591" spans="1:13" ht="57" customHeight="1">
      <c r="A591" s="33"/>
      <c r="B591" s="375" t="s">
        <v>310</v>
      </c>
      <c r="C591" s="376">
        <v>215.7</v>
      </c>
      <c r="D591" s="376">
        <v>215.7</v>
      </c>
      <c r="E591" s="376"/>
      <c r="F591" s="376"/>
      <c r="G591" s="376">
        <v>215.7</v>
      </c>
      <c r="H591" s="376">
        <v>167.6</v>
      </c>
      <c r="I591" s="376"/>
      <c r="J591" s="376"/>
      <c r="K591" s="376"/>
      <c r="L591" s="376"/>
      <c r="M591" s="371"/>
    </row>
    <row r="592" spans="1:13" ht="18.75">
      <c r="A592" s="33"/>
      <c r="B592" s="234" t="s">
        <v>152</v>
      </c>
      <c r="C592" s="372"/>
      <c r="D592" s="372"/>
      <c r="E592" s="373"/>
      <c r="F592" s="373"/>
      <c r="G592" s="373"/>
      <c r="H592" s="373"/>
      <c r="I592" s="373"/>
      <c r="J592" s="373"/>
      <c r="K592" s="372"/>
      <c r="L592" s="372"/>
      <c r="M592" s="64"/>
    </row>
    <row r="593" spans="1:13" ht="18.75">
      <c r="A593" s="33"/>
      <c r="B593" s="234" t="s">
        <v>153</v>
      </c>
      <c r="C593" s="376">
        <v>215.7</v>
      </c>
      <c r="D593" s="376">
        <v>215.7</v>
      </c>
      <c r="E593" s="376"/>
      <c r="F593" s="376"/>
      <c r="G593" s="376">
        <v>215.7</v>
      </c>
      <c r="H593" s="376">
        <v>167.6</v>
      </c>
      <c r="I593" s="376"/>
      <c r="J593" s="376"/>
      <c r="K593" s="376"/>
      <c r="L593" s="376"/>
      <c r="M593" s="64"/>
    </row>
    <row r="594" spans="1:13" ht="32.25" thickBot="1">
      <c r="A594" s="33"/>
      <c r="B594" s="235" t="s">
        <v>154</v>
      </c>
      <c r="C594" s="372"/>
      <c r="D594" s="372"/>
      <c r="E594" s="373"/>
      <c r="F594" s="373"/>
      <c r="G594" s="373"/>
      <c r="H594" s="373"/>
      <c r="I594" s="373"/>
      <c r="J594" s="373"/>
      <c r="K594" s="372"/>
      <c r="L594" s="372"/>
      <c r="M594" s="64"/>
    </row>
    <row r="595" spans="1:13" ht="115.5" customHeight="1">
      <c r="A595" s="33"/>
      <c r="B595" s="375" t="s">
        <v>311</v>
      </c>
      <c r="C595" s="376">
        <v>818.6</v>
      </c>
      <c r="D595" s="376">
        <v>818.6</v>
      </c>
      <c r="E595" s="376"/>
      <c r="F595" s="376"/>
      <c r="G595" s="376"/>
      <c r="H595" s="376"/>
      <c r="I595" s="376">
        <v>818.6</v>
      </c>
      <c r="J595" s="376"/>
      <c r="K595" s="376"/>
      <c r="L595" s="376"/>
      <c r="M595" s="64"/>
    </row>
    <row r="596" spans="1:13" ht="18.75">
      <c r="A596" s="33"/>
      <c r="B596" s="234" t="s">
        <v>152</v>
      </c>
      <c r="C596" s="372"/>
      <c r="D596" s="372"/>
      <c r="E596" s="373"/>
      <c r="F596" s="373"/>
      <c r="G596" s="373"/>
      <c r="H596" s="373"/>
      <c r="I596" s="373"/>
      <c r="J596" s="373"/>
      <c r="K596" s="372"/>
      <c r="L596" s="373"/>
      <c r="M596" s="64"/>
    </row>
    <row r="597" spans="1:13" ht="18.75">
      <c r="A597" s="33"/>
      <c r="B597" s="234" t="s">
        <v>153</v>
      </c>
      <c r="C597" s="372">
        <v>410</v>
      </c>
      <c r="D597" s="372">
        <v>410</v>
      </c>
      <c r="E597" s="373"/>
      <c r="F597" s="373"/>
      <c r="G597" s="373"/>
      <c r="H597" s="373"/>
      <c r="I597" s="373">
        <v>410</v>
      </c>
      <c r="J597" s="373"/>
      <c r="K597" s="372"/>
      <c r="L597" s="373"/>
      <c r="M597" s="64"/>
    </row>
    <row r="598" spans="1:13" ht="32.25" thickBot="1">
      <c r="A598" s="33"/>
      <c r="B598" s="235" t="s">
        <v>154</v>
      </c>
      <c r="C598" s="372">
        <v>408.6</v>
      </c>
      <c r="D598" s="372">
        <v>408.6</v>
      </c>
      <c r="E598" s="373"/>
      <c r="F598" s="373"/>
      <c r="G598" s="373"/>
      <c r="H598" s="373"/>
      <c r="I598" s="373">
        <v>408.6</v>
      </c>
      <c r="J598" s="373"/>
      <c r="K598" s="372"/>
      <c r="L598" s="373"/>
      <c r="M598" s="64"/>
    </row>
    <row r="599" spans="1:13" ht="167.25" customHeight="1">
      <c r="A599" s="33"/>
      <c r="B599" s="375" t="s">
        <v>130</v>
      </c>
      <c r="C599" s="376">
        <v>386.2</v>
      </c>
      <c r="D599" s="376">
        <v>386.2</v>
      </c>
      <c r="E599" s="376"/>
      <c r="F599" s="376"/>
      <c r="G599" s="376"/>
      <c r="H599" s="376"/>
      <c r="I599" s="376">
        <v>386.2</v>
      </c>
      <c r="J599" s="376"/>
      <c r="K599" s="376"/>
      <c r="L599" s="376"/>
      <c r="M599" s="64"/>
    </row>
    <row r="600" spans="1:13" ht="15.75">
      <c r="A600" s="33"/>
      <c r="B600" s="234" t="s">
        <v>152</v>
      </c>
      <c r="C600" s="372"/>
      <c r="D600" s="372"/>
      <c r="E600" s="373"/>
      <c r="F600" s="373"/>
      <c r="G600" s="373"/>
      <c r="H600" s="373"/>
      <c r="I600" s="373"/>
      <c r="J600" s="373"/>
      <c r="K600" s="372"/>
      <c r="L600" s="372"/>
      <c r="M600" s="374"/>
    </row>
    <row r="601" spans="1:13" ht="25.5" customHeight="1">
      <c r="A601" s="33"/>
      <c r="B601" s="234" t="s">
        <v>153</v>
      </c>
      <c r="C601" s="372">
        <v>116</v>
      </c>
      <c r="D601" s="372">
        <v>116</v>
      </c>
      <c r="E601" s="373"/>
      <c r="F601" s="373"/>
      <c r="G601" s="373"/>
      <c r="H601" s="373"/>
      <c r="I601" s="373">
        <v>116</v>
      </c>
      <c r="J601" s="373"/>
      <c r="K601" s="372"/>
      <c r="L601" s="372"/>
      <c r="M601" s="374"/>
    </row>
    <row r="602" spans="1:13" ht="36.75" customHeight="1" thickBot="1">
      <c r="A602" s="33"/>
      <c r="B602" s="235" t="s">
        <v>154</v>
      </c>
      <c r="C602" s="372">
        <v>270.2</v>
      </c>
      <c r="D602" s="372">
        <v>270.2</v>
      </c>
      <c r="E602" s="373"/>
      <c r="F602" s="373"/>
      <c r="G602" s="373"/>
      <c r="H602" s="373"/>
      <c r="I602" s="373">
        <v>270</v>
      </c>
      <c r="J602" s="373"/>
      <c r="K602" s="372"/>
      <c r="L602" s="372"/>
      <c r="M602" s="374"/>
    </row>
    <row r="603" spans="1:13" ht="94.5">
      <c r="A603" s="33"/>
      <c r="B603" s="375" t="s">
        <v>113</v>
      </c>
      <c r="C603" s="376">
        <v>50</v>
      </c>
      <c r="D603" s="376">
        <v>50</v>
      </c>
      <c r="E603" s="376"/>
      <c r="F603" s="376"/>
      <c r="G603" s="376"/>
      <c r="H603" s="376"/>
      <c r="I603" s="376">
        <v>50</v>
      </c>
      <c r="J603" s="376"/>
      <c r="K603" s="376"/>
      <c r="L603" s="376"/>
      <c r="M603" s="64"/>
    </row>
    <row r="604" spans="1:13" ht="18.75">
      <c r="A604" s="33"/>
      <c r="B604" s="234" t="s">
        <v>152</v>
      </c>
      <c r="C604" s="372">
        <v>0</v>
      </c>
      <c r="D604" s="372">
        <v>0</v>
      </c>
      <c r="E604" s="373"/>
      <c r="F604" s="373"/>
      <c r="G604" s="373"/>
      <c r="H604" s="373"/>
      <c r="I604" s="373"/>
      <c r="J604" s="373"/>
      <c r="K604" s="372">
        <v>0</v>
      </c>
      <c r="L604" s="373"/>
      <c r="M604" s="64"/>
    </row>
    <row r="605" spans="1:13" ht="18.75">
      <c r="A605" s="33"/>
      <c r="B605" s="234" t="s">
        <v>153</v>
      </c>
      <c r="C605" s="376">
        <v>50</v>
      </c>
      <c r="D605" s="376">
        <v>50</v>
      </c>
      <c r="E605" s="376"/>
      <c r="F605" s="376"/>
      <c r="G605" s="376"/>
      <c r="H605" s="376"/>
      <c r="I605" s="376">
        <v>50</v>
      </c>
      <c r="J605" s="376"/>
      <c r="K605" s="376"/>
      <c r="L605" s="376"/>
      <c r="M605" s="64"/>
    </row>
    <row r="606" spans="1:13" ht="32.25" thickBot="1">
      <c r="A606" s="31"/>
      <c r="B606" s="235" t="s">
        <v>154</v>
      </c>
      <c r="C606" s="377"/>
      <c r="D606" s="377"/>
      <c r="E606" s="378"/>
      <c r="F606" s="378"/>
      <c r="G606" s="378"/>
      <c r="H606" s="378"/>
      <c r="I606" s="378"/>
      <c r="J606" s="378"/>
      <c r="K606" s="377"/>
      <c r="L606" s="378"/>
      <c r="M606" s="19"/>
    </row>
    <row r="607" spans="1:13" ht="18.75">
      <c r="A607" s="124" t="s">
        <v>16</v>
      </c>
      <c r="B607" s="227"/>
      <c r="C607" s="379">
        <f t="shared" ref="C607:L607" si="105">SUM(C591+C595+C599+C603)</f>
        <v>1470.5</v>
      </c>
      <c r="D607" s="379">
        <f t="shared" si="105"/>
        <v>1470.5</v>
      </c>
      <c r="E607" s="379">
        <f t="shared" si="105"/>
        <v>0</v>
      </c>
      <c r="F607" s="379">
        <f t="shared" si="105"/>
        <v>0</v>
      </c>
      <c r="G607" s="379">
        <f t="shared" si="105"/>
        <v>215.7</v>
      </c>
      <c r="H607" s="379">
        <f t="shared" si="105"/>
        <v>167.6</v>
      </c>
      <c r="I607" s="379">
        <f t="shared" si="105"/>
        <v>1254.8</v>
      </c>
      <c r="J607" s="379">
        <f t="shared" si="105"/>
        <v>0</v>
      </c>
      <c r="K607" s="379">
        <f t="shared" si="105"/>
        <v>0</v>
      </c>
      <c r="L607" s="379">
        <f t="shared" si="105"/>
        <v>0</v>
      </c>
      <c r="M607" s="380"/>
    </row>
    <row r="608" spans="1:13" ht="15.75">
      <c r="A608" s="522"/>
      <c r="B608" s="141" t="s">
        <v>152</v>
      </c>
      <c r="C608" s="381"/>
      <c r="D608" s="380"/>
      <c r="E608" s="380"/>
      <c r="F608" s="380"/>
      <c r="G608" s="380"/>
      <c r="H608" s="380"/>
      <c r="I608" s="380"/>
      <c r="J608" s="380"/>
      <c r="K608" s="380"/>
      <c r="L608" s="380"/>
      <c r="M608" s="380"/>
    </row>
    <row r="609" spans="1:13" ht="15.75">
      <c r="A609" s="523"/>
      <c r="B609" s="141" t="s">
        <v>153</v>
      </c>
      <c r="C609" s="379">
        <f t="shared" ref="C609:L609" si="106">SUM(C605+C601+C597+C593)</f>
        <v>791.7</v>
      </c>
      <c r="D609" s="379">
        <f t="shared" si="106"/>
        <v>791.7</v>
      </c>
      <c r="E609" s="379">
        <f t="shared" si="106"/>
        <v>0</v>
      </c>
      <c r="F609" s="379">
        <f t="shared" si="106"/>
        <v>0</v>
      </c>
      <c r="G609" s="379">
        <f t="shared" si="106"/>
        <v>215.7</v>
      </c>
      <c r="H609" s="379">
        <f t="shared" si="106"/>
        <v>167.6</v>
      </c>
      <c r="I609" s="379">
        <f t="shared" si="106"/>
        <v>576</v>
      </c>
      <c r="J609" s="379">
        <f t="shared" si="106"/>
        <v>0</v>
      </c>
      <c r="K609" s="379">
        <f t="shared" si="106"/>
        <v>0</v>
      </c>
      <c r="L609" s="379">
        <f t="shared" si="106"/>
        <v>0</v>
      </c>
      <c r="M609" s="380"/>
    </row>
    <row r="610" spans="1:13" ht="31.5">
      <c r="A610" s="523"/>
      <c r="B610" s="228" t="s">
        <v>154</v>
      </c>
      <c r="C610" s="128">
        <f t="shared" ref="C610:L610" si="107">SUM(C606+C602+C598+C594)</f>
        <v>678.8</v>
      </c>
      <c r="D610" s="128">
        <f t="shared" si="107"/>
        <v>678.8</v>
      </c>
      <c r="E610" s="128">
        <f t="shared" si="107"/>
        <v>0</v>
      </c>
      <c r="F610" s="128">
        <f t="shared" si="107"/>
        <v>0</v>
      </c>
      <c r="G610" s="128">
        <f t="shared" si="107"/>
        <v>0</v>
      </c>
      <c r="H610" s="128">
        <f t="shared" si="107"/>
        <v>0</v>
      </c>
      <c r="I610" s="128">
        <f t="shared" si="107"/>
        <v>678.6</v>
      </c>
      <c r="J610" s="128">
        <f t="shared" si="107"/>
        <v>0</v>
      </c>
      <c r="K610" s="128">
        <f t="shared" si="107"/>
        <v>0</v>
      </c>
      <c r="L610" s="128">
        <f t="shared" si="107"/>
        <v>0</v>
      </c>
      <c r="M610" s="128"/>
    </row>
    <row r="611" spans="1:13" ht="18.75">
      <c r="A611" s="536" t="s">
        <v>345</v>
      </c>
      <c r="B611" s="537"/>
      <c r="C611" s="537"/>
      <c r="D611" s="537"/>
      <c r="E611" s="537"/>
      <c r="F611" s="537"/>
      <c r="G611" s="537"/>
      <c r="H611" s="537"/>
      <c r="I611" s="537"/>
      <c r="J611" s="537"/>
      <c r="K611" s="537"/>
      <c r="L611" s="537"/>
      <c r="M611" s="538"/>
    </row>
    <row r="612" spans="1:13" ht="37.5">
      <c r="A612" s="526"/>
      <c r="B612" s="437" t="s">
        <v>343</v>
      </c>
      <c r="C612" s="43">
        <v>14809.3</v>
      </c>
      <c r="D612" s="43">
        <v>14809.3</v>
      </c>
      <c r="E612" s="43"/>
      <c r="F612" s="43"/>
      <c r="G612" s="43"/>
      <c r="H612" s="43"/>
      <c r="I612" s="43">
        <v>7404.7</v>
      </c>
      <c r="J612" s="43"/>
      <c r="K612" s="43">
        <v>7404.6</v>
      </c>
      <c r="L612" s="43"/>
      <c r="M612" s="43"/>
    </row>
    <row r="613" spans="1:13" ht="32.25" thickBot="1">
      <c r="A613" s="526"/>
      <c r="B613" s="248" t="s">
        <v>344</v>
      </c>
      <c r="C613" s="43">
        <v>29618.799999999999</v>
      </c>
      <c r="D613" s="43">
        <v>29618.799999999999</v>
      </c>
      <c r="E613" s="43"/>
      <c r="F613" s="43"/>
      <c r="G613" s="43"/>
      <c r="H613" s="43"/>
      <c r="I613" s="43">
        <v>14809.4</v>
      </c>
      <c r="J613" s="43"/>
      <c r="K613" s="43">
        <v>14809.4</v>
      </c>
      <c r="L613" s="43"/>
      <c r="M613" s="43"/>
    </row>
    <row r="614" spans="1:13" ht="18.75">
      <c r="A614" s="124" t="s">
        <v>16</v>
      </c>
      <c r="B614" s="227"/>
      <c r="C614" s="128">
        <f>SUM(C612+C613)</f>
        <v>44428.1</v>
      </c>
      <c r="D614" s="128">
        <f>SUM(D612+D613)</f>
        <v>44428.1</v>
      </c>
      <c r="E614" s="128"/>
      <c r="F614" s="128"/>
      <c r="G614" s="128"/>
      <c r="H614" s="128"/>
      <c r="I614" s="128">
        <f>SUM(I612+I613)</f>
        <v>22214.1</v>
      </c>
      <c r="J614" s="128"/>
      <c r="K614" s="128">
        <f>SUM(K612+K613)</f>
        <v>22214</v>
      </c>
      <c r="L614" s="128"/>
      <c r="M614" s="128"/>
    </row>
    <row r="615" spans="1:13" ht="15.75">
      <c r="A615" s="522"/>
      <c r="B615" s="141" t="s">
        <v>152</v>
      </c>
      <c r="C615" s="128"/>
      <c r="D615" s="128"/>
      <c r="E615" s="128"/>
      <c r="F615" s="128"/>
      <c r="G615" s="128"/>
      <c r="H615" s="128"/>
      <c r="I615" s="128"/>
      <c r="J615" s="128"/>
      <c r="K615" s="128"/>
      <c r="L615" s="128"/>
      <c r="M615" s="128"/>
    </row>
    <row r="616" spans="1:13" ht="15.75">
      <c r="A616" s="523"/>
      <c r="B616" s="141" t="s">
        <v>153</v>
      </c>
      <c r="C616" s="128">
        <f>SUM(C614+C615)</f>
        <v>44428.1</v>
      </c>
      <c r="D616" s="128">
        <f>SUM(D614+D615)</f>
        <v>44428.1</v>
      </c>
      <c r="E616" s="128"/>
      <c r="F616" s="128"/>
      <c r="G616" s="128"/>
      <c r="H616" s="128"/>
      <c r="I616" s="128">
        <f>SUM(I614+I615)</f>
        <v>22214.1</v>
      </c>
      <c r="J616" s="128"/>
      <c r="K616" s="128">
        <f>SUM(K614+K615)</f>
        <v>22214</v>
      </c>
      <c r="L616" s="128"/>
      <c r="M616" s="128"/>
    </row>
    <row r="617" spans="1:13" ht="31.5">
      <c r="A617" s="523"/>
      <c r="B617" s="228" t="s">
        <v>154</v>
      </c>
      <c r="C617" s="128"/>
      <c r="D617" s="128"/>
      <c r="E617" s="128"/>
      <c r="F617" s="128"/>
      <c r="G617" s="128"/>
      <c r="H617" s="128"/>
      <c r="I617" s="128"/>
      <c r="J617" s="128"/>
      <c r="K617" s="128"/>
      <c r="L617" s="128"/>
      <c r="M617" s="128"/>
    </row>
    <row r="618" spans="1:13" ht="30" customHeight="1">
      <c r="A618" s="435" t="s">
        <v>126</v>
      </c>
      <c r="B618" s="436"/>
      <c r="C618" s="80">
        <f t="shared" ref="C618:L618" si="108">SUM(C607+C586+C515+C478+C427+C274+C251+C206+C138+C94+C67+C25+C17+C614)</f>
        <v>663646</v>
      </c>
      <c r="D618" s="80">
        <f t="shared" si="108"/>
        <v>663646</v>
      </c>
      <c r="E618" s="80">
        <f t="shared" si="108"/>
        <v>117234.99999999999</v>
      </c>
      <c r="F618" s="80">
        <f t="shared" si="108"/>
        <v>106117.11</v>
      </c>
      <c r="G618" s="80">
        <f t="shared" si="108"/>
        <v>169103.25</v>
      </c>
      <c r="H618" s="80">
        <f t="shared" si="108"/>
        <v>127627.88</v>
      </c>
      <c r="I618" s="80">
        <f t="shared" si="108"/>
        <v>252397.35</v>
      </c>
      <c r="J618" s="80">
        <f t="shared" si="108"/>
        <v>0</v>
      </c>
      <c r="K618" s="80">
        <f t="shared" si="108"/>
        <v>124985.84999999999</v>
      </c>
      <c r="L618" s="80">
        <f t="shared" si="108"/>
        <v>0</v>
      </c>
      <c r="M618" s="79"/>
    </row>
    <row r="619" spans="1:13" ht="18.75">
      <c r="A619" s="78"/>
      <c r="B619" s="229" t="s">
        <v>152</v>
      </c>
      <c r="C619" s="81"/>
      <c r="D619" s="81"/>
      <c r="E619" s="81"/>
      <c r="F619" s="81"/>
      <c r="G619" s="81"/>
      <c r="H619" s="81"/>
      <c r="I619" s="81"/>
      <c r="J619" s="81"/>
      <c r="K619" s="81"/>
      <c r="L619" s="81"/>
      <c r="M619" s="79"/>
    </row>
    <row r="620" spans="1:13" ht="18.75">
      <c r="A620" s="78"/>
      <c r="B620" s="229" t="s">
        <v>153</v>
      </c>
      <c r="C620" s="80">
        <f t="shared" ref="C620:L620" si="109">SUM(C616+C609+C588+C517+C480+C429+C276+C253+C208+C140+C96+C69+C27+C19)</f>
        <v>592501.19999999995</v>
      </c>
      <c r="D620" s="80">
        <f t="shared" si="109"/>
        <v>592501.19999999995</v>
      </c>
      <c r="E620" s="80">
        <f t="shared" si="109"/>
        <v>111502.09999999998</v>
      </c>
      <c r="F620" s="80">
        <f t="shared" si="109"/>
        <v>100862.11</v>
      </c>
      <c r="G620" s="80">
        <f t="shared" si="109"/>
        <v>163364.45000000001</v>
      </c>
      <c r="H620" s="80">
        <f t="shared" si="109"/>
        <v>122046.08</v>
      </c>
      <c r="I620" s="80">
        <f t="shared" si="109"/>
        <v>213337.65</v>
      </c>
      <c r="J620" s="80">
        <f t="shared" si="109"/>
        <v>0</v>
      </c>
      <c r="K620" s="80">
        <f t="shared" si="109"/>
        <v>104362.45</v>
      </c>
      <c r="L620" s="80">
        <f t="shared" si="109"/>
        <v>0</v>
      </c>
      <c r="M620" s="79"/>
    </row>
    <row r="621" spans="1:13" ht="31.5">
      <c r="A621" s="110"/>
      <c r="B621" s="230" t="s">
        <v>154</v>
      </c>
      <c r="C621" s="112">
        <f t="shared" ref="C621:L621" si="110">SUM(C610+C589+C518+C254+C141+C70)</f>
        <v>71144.800000000003</v>
      </c>
      <c r="D621" s="112">
        <f t="shared" si="110"/>
        <v>71144.800000000003</v>
      </c>
      <c r="E621" s="112">
        <f t="shared" si="110"/>
        <v>5732.9</v>
      </c>
      <c r="F621" s="112">
        <f t="shared" si="110"/>
        <v>5255</v>
      </c>
      <c r="G621" s="112">
        <f t="shared" si="110"/>
        <v>5738.8</v>
      </c>
      <c r="H621" s="112">
        <f t="shared" si="110"/>
        <v>5581.8</v>
      </c>
      <c r="I621" s="112">
        <f t="shared" si="110"/>
        <v>39059.5</v>
      </c>
      <c r="J621" s="112">
        <f t="shared" si="110"/>
        <v>0</v>
      </c>
      <c r="K621" s="112">
        <f t="shared" si="110"/>
        <v>20613.400000000001</v>
      </c>
      <c r="L621" s="112">
        <f t="shared" si="110"/>
        <v>0</v>
      </c>
      <c r="M621" s="111"/>
    </row>
    <row r="622" spans="1:13">
      <c r="A622" s="77"/>
      <c r="B622" s="4"/>
      <c r="C622" s="4"/>
      <c r="D622" s="4"/>
      <c r="E622" s="4"/>
      <c r="F622" s="4"/>
      <c r="G622" s="4"/>
      <c r="H622" s="4"/>
      <c r="I622" s="4"/>
      <c r="J622" s="4"/>
      <c r="K622" s="4"/>
      <c r="L622" s="4"/>
      <c r="M622" s="4"/>
    </row>
  </sheetData>
  <mergeCells count="104">
    <mergeCell ref="A611:M611"/>
    <mergeCell ref="A590:M590"/>
    <mergeCell ref="A608:A610"/>
    <mergeCell ref="A41:A44"/>
    <mergeCell ref="A612:A613"/>
    <mergeCell ref="A615:A617"/>
    <mergeCell ref="A519:M519"/>
    <mergeCell ref="A520:A530"/>
    <mergeCell ref="A535:A553"/>
    <mergeCell ref="A555:A557"/>
    <mergeCell ref="A558:A581"/>
    <mergeCell ref="A583:A585"/>
    <mergeCell ref="A446:A473"/>
    <mergeCell ref="A475:A477"/>
    <mergeCell ref="A479:A481"/>
    <mergeCell ref="A482:L482"/>
    <mergeCell ref="A483:A495"/>
    <mergeCell ref="A500:A510"/>
    <mergeCell ref="A373:A404"/>
    <mergeCell ref="A406:A408"/>
    <mergeCell ref="A409:A416"/>
    <mergeCell ref="A431:L431"/>
    <mergeCell ref="A432:A434"/>
    <mergeCell ref="A439:A441"/>
    <mergeCell ref="H359:H361"/>
    <mergeCell ref="I359:I361"/>
    <mergeCell ref="J359:J361"/>
    <mergeCell ref="K359:K361"/>
    <mergeCell ref="L359:L361"/>
    <mergeCell ref="M359:M361"/>
    <mergeCell ref="A343:A368"/>
    <mergeCell ref="C359:C361"/>
    <mergeCell ref="D359:D361"/>
    <mergeCell ref="E359:E361"/>
    <mergeCell ref="F359:F361"/>
    <mergeCell ref="G359:G361"/>
    <mergeCell ref="A256:A259"/>
    <mergeCell ref="A264:A269"/>
    <mergeCell ref="M268:M269"/>
    <mergeCell ref="A271:A273"/>
    <mergeCell ref="A278:L278"/>
    <mergeCell ref="A279:A338"/>
    <mergeCell ref="A207:A209"/>
    <mergeCell ref="A210:L210"/>
    <mergeCell ref="A216:A238"/>
    <mergeCell ref="A243:A244"/>
    <mergeCell ref="A246:A248"/>
    <mergeCell ref="A255:L255"/>
    <mergeCell ref="A142:L142"/>
    <mergeCell ref="A143:A150"/>
    <mergeCell ref="A155:A157"/>
    <mergeCell ref="A159:A161"/>
    <mergeCell ref="A162:A199"/>
    <mergeCell ref="A201:A203"/>
    <mergeCell ref="M84:M89"/>
    <mergeCell ref="A91:A93"/>
    <mergeCell ref="A98:L98"/>
    <mergeCell ref="A99:A102"/>
    <mergeCell ref="A109:A111"/>
    <mergeCell ref="A112:A132"/>
    <mergeCell ref="G84:G89"/>
    <mergeCell ref="H84:H89"/>
    <mergeCell ref="I84:I89"/>
    <mergeCell ref="J84:J89"/>
    <mergeCell ref="K84:K89"/>
    <mergeCell ref="L84:L89"/>
    <mergeCell ref="A72:A79"/>
    <mergeCell ref="A84:A89"/>
    <mergeCell ref="C84:C89"/>
    <mergeCell ref="D84:D89"/>
    <mergeCell ref="E84:E89"/>
    <mergeCell ref="F84:F89"/>
    <mergeCell ref="A23:A24"/>
    <mergeCell ref="A26:A28"/>
    <mergeCell ref="A29:L29"/>
    <mergeCell ref="A30:A36"/>
    <mergeCell ref="A49:A58"/>
    <mergeCell ref="A71:L71"/>
    <mergeCell ref="I11:I12"/>
    <mergeCell ref="J11:J12"/>
    <mergeCell ref="K11:K12"/>
    <mergeCell ref="L11:L12"/>
    <mergeCell ref="M11:M12"/>
    <mergeCell ref="A22:L22"/>
    <mergeCell ref="K5:L5"/>
    <mergeCell ref="A7:L7"/>
    <mergeCell ref="A8:A16"/>
    <mergeCell ref="B11:B12"/>
    <mergeCell ref="C11:C12"/>
    <mergeCell ref="D11:D12"/>
    <mergeCell ref="E11:E12"/>
    <mergeCell ref="F11:F12"/>
    <mergeCell ref="G11:G12"/>
    <mergeCell ref="H11:H12"/>
    <mergeCell ref="A1:M3"/>
    <mergeCell ref="A4:A6"/>
    <mergeCell ref="B4:B6"/>
    <mergeCell ref="C4:C6"/>
    <mergeCell ref="D4:D6"/>
    <mergeCell ref="E4:L4"/>
    <mergeCell ref="M4:M6"/>
    <mergeCell ref="E5:F5"/>
    <mergeCell ref="G5:H5"/>
    <mergeCell ref="I5:J5"/>
  </mergeCells>
  <pageMargins left="0.23622047244094491" right="0.19685039370078741" top="0.39370078740157483" bottom="0.19685039370078741" header="0.23622047244094491" footer="0.19685039370078741"/>
  <pageSetup paperSize="9" scale="53" orientation="landscape" r:id="rId1"/>
  <headerFooter alignWithMargins="0"/>
  <rowBreaks count="2" manualBreakCount="2">
    <brk id="115" max="12"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vt:lpstr>
      <vt:lpstr>мониторинг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2017-07-27T06:23:33Z</dcterms:modified>
</cp:coreProperties>
</file>