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40" windowWidth="15120" windowHeight="7575"/>
  </bookViews>
  <sheets>
    <sheet name="мониторинг (3)" sheetId="8" r:id="rId1"/>
  </sheets>
  <calcPr calcId="145621"/>
</workbook>
</file>

<file path=xl/calcChain.xml><?xml version="1.0" encoding="utf-8"?>
<calcChain xmlns="http://schemas.openxmlformats.org/spreadsheetml/2006/main">
  <c r="O21" i="8" l="1"/>
  <c r="O412" i="8"/>
  <c r="N412" i="8"/>
  <c r="O310" i="8"/>
  <c r="O309" i="8"/>
  <c r="N310" i="8"/>
  <c r="N309" i="8"/>
  <c r="N307" i="8"/>
  <c r="M383" i="8" l="1"/>
  <c r="L383" i="8"/>
  <c r="K383" i="8"/>
  <c r="J383" i="8"/>
  <c r="I383" i="8"/>
  <c r="H383" i="8"/>
  <c r="G383" i="8"/>
  <c r="F383" i="8"/>
  <c r="E383" i="8"/>
  <c r="D383" i="8"/>
  <c r="M381" i="8"/>
  <c r="L381" i="8"/>
  <c r="K381" i="8"/>
  <c r="J381" i="8"/>
  <c r="I381" i="8"/>
  <c r="H381" i="8"/>
  <c r="G381" i="8"/>
  <c r="F381" i="8"/>
  <c r="E381" i="8"/>
  <c r="D381" i="8"/>
  <c r="N209" i="8" l="1"/>
  <c r="N207" i="8"/>
  <c r="M302" i="8" l="1"/>
  <c r="L302" i="8"/>
  <c r="K302" i="8"/>
  <c r="J302" i="8"/>
  <c r="I302" i="8"/>
  <c r="H302" i="8"/>
  <c r="G302" i="8"/>
  <c r="F302" i="8"/>
  <c r="E302" i="8"/>
  <c r="M301" i="8"/>
  <c r="L301" i="8"/>
  <c r="K301" i="8"/>
  <c r="J301" i="8"/>
  <c r="I301" i="8"/>
  <c r="H301" i="8"/>
  <c r="G301" i="8"/>
  <c r="F301" i="8"/>
  <c r="E301" i="8"/>
  <c r="D301" i="8"/>
  <c r="D302" i="8"/>
  <c r="N295" i="8"/>
  <c r="N294" i="8"/>
  <c r="O293" i="8"/>
  <c r="N293" i="8"/>
  <c r="M299" i="8"/>
  <c r="L299" i="8"/>
  <c r="K299" i="8"/>
  <c r="J299" i="8"/>
  <c r="I299" i="8"/>
  <c r="H299" i="8"/>
  <c r="G299" i="8"/>
  <c r="F299" i="8"/>
  <c r="E299" i="8"/>
  <c r="D299" i="8"/>
  <c r="N296" i="8"/>
  <c r="O296" i="8"/>
  <c r="K130" i="8" l="1"/>
  <c r="K39" i="8"/>
  <c r="K34" i="8"/>
  <c r="J178" i="8" l="1"/>
  <c r="L178" i="8"/>
  <c r="E178" i="8"/>
  <c r="D178" i="8"/>
  <c r="O177" i="8"/>
  <c r="M177" i="8"/>
  <c r="L177" i="8"/>
  <c r="K177" i="8"/>
  <c r="J177" i="8"/>
  <c r="I177" i="8"/>
  <c r="H177" i="8"/>
  <c r="G177" i="8"/>
  <c r="F177" i="8"/>
  <c r="E177" i="8"/>
  <c r="D177" i="8"/>
  <c r="O175" i="8"/>
  <c r="M175" i="8"/>
  <c r="L175" i="8"/>
  <c r="K175" i="8"/>
  <c r="J175" i="8"/>
  <c r="I175" i="8"/>
  <c r="H175" i="8"/>
  <c r="G175" i="8"/>
  <c r="F175" i="8"/>
  <c r="E175" i="8"/>
  <c r="D175" i="8"/>
  <c r="O367" i="8" l="1"/>
  <c r="O365" i="8"/>
  <c r="O363" i="8"/>
  <c r="O361" i="8"/>
  <c r="O359" i="8"/>
  <c r="O357" i="8"/>
  <c r="O355" i="8"/>
  <c r="O353" i="8"/>
  <c r="O369" i="8"/>
  <c r="N367" i="8"/>
  <c r="N365" i="8"/>
  <c r="N363" i="8"/>
  <c r="N361" i="8"/>
  <c r="N359" i="8"/>
  <c r="N357" i="8"/>
  <c r="N355" i="8"/>
  <c r="N353" i="8"/>
  <c r="O290" i="8"/>
  <c r="N290" i="8"/>
  <c r="O288" i="8"/>
  <c r="N286" i="8"/>
  <c r="M225" i="8"/>
  <c r="L225" i="8"/>
  <c r="K225" i="8"/>
  <c r="J225" i="8"/>
  <c r="I225" i="8"/>
  <c r="H225" i="8"/>
  <c r="G225" i="8"/>
  <c r="F225" i="8"/>
  <c r="E225" i="8"/>
  <c r="D225" i="8"/>
  <c r="M223" i="8"/>
  <c r="L223" i="8"/>
  <c r="K223" i="8"/>
  <c r="J223" i="8"/>
  <c r="I223" i="8"/>
  <c r="H223" i="8"/>
  <c r="G223" i="8"/>
  <c r="F223" i="8"/>
  <c r="E223" i="8"/>
  <c r="D223" i="8"/>
  <c r="M43" i="8" l="1"/>
  <c r="M42" i="8"/>
  <c r="D39" i="8"/>
  <c r="D43" i="8" s="1"/>
  <c r="D42" i="8" l="1"/>
  <c r="N25" i="8"/>
  <c r="O9" i="8"/>
  <c r="N9" i="8"/>
  <c r="N8" i="8"/>
  <c r="O8" i="8"/>
  <c r="E41" i="8" l="1"/>
  <c r="E40" i="8"/>
  <c r="L39" i="8"/>
  <c r="J39" i="8"/>
  <c r="I39" i="8"/>
  <c r="H39" i="8"/>
  <c r="G39" i="8"/>
  <c r="F39" i="8"/>
  <c r="E38" i="8"/>
  <c r="E37" i="8"/>
  <c r="E36" i="8"/>
  <c r="E35" i="8"/>
  <c r="E34" i="8"/>
  <c r="M32" i="8"/>
  <c r="L32" i="8"/>
  <c r="K32" i="8"/>
  <c r="I32" i="8"/>
  <c r="H32" i="8"/>
  <c r="G32" i="8"/>
  <c r="F32" i="8"/>
  <c r="D32" i="8"/>
  <c r="M30" i="8"/>
  <c r="L30" i="8"/>
  <c r="K30" i="8"/>
  <c r="I30" i="8"/>
  <c r="H30" i="8"/>
  <c r="G30" i="8"/>
  <c r="F30" i="8"/>
  <c r="D30" i="8"/>
  <c r="E29" i="8"/>
  <c r="E28" i="8"/>
  <c r="E27" i="8"/>
  <c r="J26" i="8"/>
  <c r="J32" i="8" s="1"/>
  <c r="E25" i="8"/>
  <c r="E24" i="8"/>
  <c r="E26" i="8" l="1"/>
  <c r="E30" i="8" s="1"/>
  <c r="E39" i="8"/>
  <c r="E43" i="8" s="1"/>
  <c r="F43" i="8"/>
  <c r="F42" i="8"/>
  <c r="J43" i="8"/>
  <c r="J42" i="8"/>
  <c r="G43" i="8"/>
  <c r="G42" i="8"/>
  <c r="I43" i="8"/>
  <c r="I42" i="8"/>
  <c r="K43" i="8"/>
  <c r="K42" i="8"/>
  <c r="E32" i="8"/>
  <c r="H43" i="8"/>
  <c r="H42" i="8"/>
  <c r="L43" i="8"/>
  <c r="L42" i="8"/>
  <c r="J30" i="8"/>
  <c r="K390" i="8"/>
  <c r="K400" i="8" s="1"/>
  <c r="M403" i="8"/>
  <c r="L403" i="8"/>
  <c r="K403" i="8"/>
  <c r="J403" i="8"/>
  <c r="I403" i="8"/>
  <c r="H403" i="8"/>
  <c r="G403" i="8"/>
  <c r="F403" i="8"/>
  <c r="N403" i="8" s="1"/>
  <c r="E403" i="8"/>
  <c r="D403" i="8"/>
  <c r="M402" i="8"/>
  <c r="L402" i="8"/>
  <c r="K402" i="8"/>
  <c r="J402" i="8"/>
  <c r="I402" i="8"/>
  <c r="H402" i="8"/>
  <c r="G402" i="8"/>
  <c r="F402" i="8"/>
  <c r="N402" i="8" s="1"/>
  <c r="E402" i="8"/>
  <c r="D402" i="8"/>
  <c r="M400" i="8"/>
  <c r="L400" i="8"/>
  <c r="J400" i="8"/>
  <c r="I400" i="8"/>
  <c r="H400" i="8"/>
  <c r="G400" i="8"/>
  <c r="F400" i="8"/>
  <c r="E400" i="8"/>
  <c r="D400" i="8"/>
  <c r="O399" i="8"/>
  <c r="N399" i="8"/>
  <c r="O397" i="8"/>
  <c r="N397" i="8"/>
  <c r="O395" i="8"/>
  <c r="N395" i="8"/>
  <c r="O393" i="8"/>
  <c r="N393" i="8"/>
  <c r="O392" i="8"/>
  <c r="N392" i="8"/>
  <c r="N390" i="8"/>
  <c r="M417" i="8"/>
  <c r="L417" i="8"/>
  <c r="K417" i="8"/>
  <c r="J417" i="8"/>
  <c r="I417" i="8"/>
  <c r="H417" i="8"/>
  <c r="G417" i="8"/>
  <c r="F417" i="8"/>
  <c r="E417" i="8"/>
  <c r="D417" i="8"/>
  <c r="M415" i="8"/>
  <c r="L415" i="8"/>
  <c r="K415" i="8"/>
  <c r="J415" i="8"/>
  <c r="I415" i="8"/>
  <c r="H415" i="8"/>
  <c r="G415" i="8"/>
  <c r="F415" i="8"/>
  <c r="E415" i="8"/>
  <c r="D415" i="8"/>
  <c r="O414" i="8"/>
  <c r="N414" i="8"/>
  <c r="O410" i="8"/>
  <c r="N410" i="8"/>
  <c r="O408" i="8"/>
  <c r="N408" i="8"/>
  <c r="O406" i="8"/>
  <c r="O417" i="8" s="1"/>
  <c r="N406" i="8"/>
  <c r="N417" i="8" s="1"/>
  <c r="M159" i="8"/>
  <c r="M164" i="8" s="1"/>
  <c r="L159" i="8"/>
  <c r="L164" i="8" s="1"/>
  <c r="K159" i="8"/>
  <c r="K164" i="8" s="1"/>
  <c r="J159" i="8"/>
  <c r="J164" i="8" s="1"/>
  <c r="I159" i="8"/>
  <c r="I164" i="8" s="1"/>
  <c r="H159" i="8"/>
  <c r="H164" i="8" s="1"/>
  <c r="G159" i="8"/>
  <c r="G164" i="8" s="1"/>
  <c r="F159" i="8"/>
  <c r="F164" i="8" s="1"/>
  <c r="E159" i="8"/>
  <c r="E164" i="8" s="1"/>
  <c r="D159" i="8"/>
  <c r="D164" i="8" s="1"/>
  <c r="M158" i="8"/>
  <c r="L158" i="8"/>
  <c r="K158" i="8"/>
  <c r="J158" i="8"/>
  <c r="I158" i="8"/>
  <c r="H158" i="8"/>
  <c r="G158" i="8"/>
  <c r="F158" i="8"/>
  <c r="E158" i="8"/>
  <c r="D158" i="8"/>
  <c r="D163" i="8" s="1"/>
  <c r="M163" i="8"/>
  <c r="L163" i="8"/>
  <c r="K163" i="8"/>
  <c r="J163" i="8"/>
  <c r="I163" i="8"/>
  <c r="H163" i="8"/>
  <c r="G163" i="8"/>
  <c r="F163" i="8"/>
  <c r="E163" i="8"/>
  <c r="M156" i="8"/>
  <c r="M161" i="8" s="1"/>
  <c r="L156" i="8"/>
  <c r="L161" i="8" s="1"/>
  <c r="K156" i="8"/>
  <c r="K161" i="8" s="1"/>
  <c r="J156" i="8"/>
  <c r="J161" i="8" s="1"/>
  <c r="I156" i="8"/>
  <c r="I161" i="8" s="1"/>
  <c r="H156" i="8"/>
  <c r="H161" i="8" s="1"/>
  <c r="G156" i="8"/>
  <c r="G161" i="8" s="1"/>
  <c r="F156" i="8"/>
  <c r="F161" i="8" s="1"/>
  <c r="E156" i="8"/>
  <c r="E161" i="8" s="1"/>
  <c r="D156" i="8"/>
  <c r="D161" i="8" s="1"/>
  <c r="O155" i="8"/>
  <c r="N155" i="8"/>
  <c r="O153" i="8"/>
  <c r="N153" i="8"/>
  <c r="O151" i="8"/>
  <c r="N151" i="8"/>
  <c r="O149" i="8"/>
  <c r="N149" i="8"/>
  <c r="O147" i="8"/>
  <c r="N147" i="8"/>
  <c r="O145" i="8"/>
  <c r="N145" i="8"/>
  <c r="O143" i="8"/>
  <c r="N143" i="8"/>
  <c r="O141" i="8"/>
  <c r="N141" i="8"/>
  <c r="O139" i="8"/>
  <c r="N139" i="8"/>
  <c r="O137" i="8"/>
  <c r="N137" i="8"/>
  <c r="O135" i="8"/>
  <c r="N135" i="8"/>
  <c r="O133" i="8"/>
  <c r="O159" i="8" s="1"/>
  <c r="O164" i="8" s="1"/>
  <c r="N133" i="8"/>
  <c r="N159" i="8" s="1"/>
  <c r="N164" i="8" s="1"/>
  <c r="O132" i="8"/>
  <c r="N132" i="8"/>
  <c r="O130" i="8"/>
  <c r="N130" i="8"/>
  <c r="M120" i="8"/>
  <c r="M122" i="8" s="1"/>
  <c r="L120" i="8"/>
  <c r="L122" i="8" s="1"/>
  <c r="K120" i="8"/>
  <c r="K122" i="8" s="1"/>
  <c r="J120" i="8"/>
  <c r="J122" i="8" s="1"/>
  <c r="I120" i="8"/>
  <c r="I122" i="8" s="1"/>
  <c r="H120" i="8"/>
  <c r="H122" i="8" s="1"/>
  <c r="G120" i="8"/>
  <c r="G122" i="8" s="1"/>
  <c r="F120" i="8"/>
  <c r="F122" i="8" s="1"/>
  <c r="E120" i="8"/>
  <c r="E122" i="8" s="1"/>
  <c r="D120" i="8"/>
  <c r="D122" i="8" s="1"/>
  <c r="O119" i="8"/>
  <c r="O120" i="8" s="1"/>
  <c r="O122" i="8" s="1"/>
  <c r="N119" i="8"/>
  <c r="N120" i="8" s="1"/>
  <c r="N122" i="8" s="1"/>
  <c r="M114" i="8"/>
  <c r="M116" i="8" s="1"/>
  <c r="L114" i="8"/>
  <c r="L116" i="8" s="1"/>
  <c r="K114" i="8"/>
  <c r="K116" i="8" s="1"/>
  <c r="J114" i="8"/>
  <c r="J116" i="8" s="1"/>
  <c r="I114" i="8"/>
  <c r="I116" i="8" s="1"/>
  <c r="H114" i="8"/>
  <c r="H116" i="8" s="1"/>
  <c r="G114" i="8"/>
  <c r="G116" i="8" s="1"/>
  <c r="F114" i="8"/>
  <c r="F116" i="8" s="1"/>
  <c r="E114" i="8"/>
  <c r="E116" i="8" s="1"/>
  <c r="D114" i="8"/>
  <c r="D116" i="8" s="1"/>
  <c r="O113" i="8"/>
  <c r="N113" i="8"/>
  <c r="O111" i="8"/>
  <c r="N111" i="8"/>
  <c r="O109" i="8"/>
  <c r="N109" i="8"/>
  <c r="O107" i="8"/>
  <c r="N107" i="8"/>
  <c r="O105" i="8"/>
  <c r="N105" i="8"/>
  <c r="O103" i="8"/>
  <c r="N103" i="8"/>
  <c r="O101" i="8"/>
  <c r="N101" i="8"/>
  <c r="O99" i="8"/>
  <c r="N99" i="8"/>
  <c r="O97" i="8"/>
  <c r="N97" i="8"/>
  <c r="O95" i="8"/>
  <c r="N95" i="8"/>
  <c r="O93" i="8"/>
  <c r="N93" i="8"/>
  <c r="O91" i="8"/>
  <c r="N91" i="8"/>
  <c r="O89" i="8"/>
  <c r="N89" i="8"/>
  <c r="O87" i="8"/>
  <c r="N87" i="8"/>
  <c r="O85" i="8"/>
  <c r="N85" i="8"/>
  <c r="O83" i="8"/>
  <c r="N83" i="8"/>
  <c r="N124" i="8"/>
  <c r="O124" i="8"/>
  <c r="G128" i="8"/>
  <c r="H128" i="8"/>
  <c r="I128" i="8"/>
  <c r="K128" i="8"/>
  <c r="M78" i="8"/>
  <c r="M80" i="8" s="1"/>
  <c r="L78" i="8"/>
  <c r="L80" i="8" s="1"/>
  <c r="K78" i="8"/>
  <c r="K80" i="8" s="1"/>
  <c r="J78" i="8"/>
  <c r="J80" i="8" s="1"/>
  <c r="I78" i="8"/>
  <c r="I80" i="8" s="1"/>
  <c r="H78" i="8"/>
  <c r="H80" i="8" s="1"/>
  <c r="G78" i="8"/>
  <c r="G80" i="8" s="1"/>
  <c r="F78" i="8"/>
  <c r="F80" i="8" s="1"/>
  <c r="E78" i="8"/>
  <c r="E80" i="8" s="1"/>
  <c r="D78" i="8"/>
  <c r="D80" i="8" s="1"/>
  <c r="O75" i="8"/>
  <c r="N75" i="8"/>
  <c r="O73" i="8"/>
  <c r="N73" i="8"/>
  <c r="M70" i="8"/>
  <c r="L70" i="8"/>
  <c r="K70" i="8"/>
  <c r="J70" i="8"/>
  <c r="I70" i="8"/>
  <c r="H70" i="8"/>
  <c r="G70" i="8"/>
  <c r="F70" i="8"/>
  <c r="E70" i="8"/>
  <c r="D70" i="8"/>
  <c r="O67" i="8"/>
  <c r="O66" i="8"/>
  <c r="O70" i="8" s="1"/>
  <c r="N67" i="8"/>
  <c r="N66" i="8"/>
  <c r="N70" i="8" s="1"/>
  <c r="G64" i="8"/>
  <c r="M19" i="8"/>
  <c r="L19" i="8"/>
  <c r="K19" i="8"/>
  <c r="J19" i="8"/>
  <c r="I19" i="8"/>
  <c r="H19" i="8"/>
  <c r="G19" i="8"/>
  <c r="F19" i="8"/>
  <c r="E19" i="8"/>
  <c r="D19" i="8"/>
  <c r="O17" i="8"/>
  <c r="N17" i="8"/>
  <c r="E42" i="8" l="1"/>
  <c r="N158" i="8"/>
  <c r="O158" i="8"/>
  <c r="O415" i="8"/>
  <c r="N400" i="8"/>
  <c r="O390" i="8"/>
  <c r="N415" i="8"/>
  <c r="O400" i="8"/>
  <c r="O403" i="8"/>
  <c r="O402" i="8"/>
  <c r="G127" i="8"/>
  <c r="D127" i="8"/>
  <c r="F127" i="8"/>
  <c r="H127" i="8"/>
  <c r="J127" i="8"/>
  <c r="L127" i="8"/>
  <c r="E127" i="8"/>
  <c r="I127" i="8"/>
  <c r="K127" i="8"/>
  <c r="M127" i="8"/>
  <c r="O156" i="8"/>
  <c r="N156" i="8"/>
  <c r="N114" i="8"/>
  <c r="O114" i="8"/>
  <c r="O116" i="8" s="1"/>
  <c r="M313" i="8"/>
  <c r="K313" i="8"/>
  <c r="J313" i="8"/>
  <c r="I313" i="8"/>
  <c r="H313" i="8"/>
  <c r="G313" i="8"/>
  <c r="F313" i="8"/>
  <c r="E313" i="8"/>
  <c r="D313" i="8"/>
  <c r="O307" i="8"/>
  <c r="O308" i="8"/>
  <c r="N308" i="8"/>
  <c r="O306" i="8"/>
  <c r="N306" i="8"/>
  <c r="O303" i="8"/>
  <c r="O304" i="8"/>
  <c r="N304" i="8"/>
  <c r="N313" i="8" l="1"/>
  <c r="O313" i="8"/>
  <c r="N116" i="8"/>
  <c r="N288" i="8"/>
  <c r="O16" i="8" l="1"/>
  <c r="N16" i="8"/>
  <c r="O375" i="8"/>
  <c r="O373" i="8"/>
  <c r="O371" i="8"/>
  <c r="N323" i="8"/>
  <c r="M271" i="8"/>
  <c r="L271" i="8"/>
  <c r="K271" i="8"/>
  <c r="J271" i="8"/>
  <c r="I271" i="8"/>
  <c r="H271" i="8"/>
  <c r="G271" i="8"/>
  <c r="F271" i="8"/>
  <c r="E271" i="8"/>
  <c r="D271" i="8"/>
  <c r="M269" i="8"/>
  <c r="L269" i="8"/>
  <c r="K269" i="8"/>
  <c r="J269" i="8"/>
  <c r="I269" i="8"/>
  <c r="H269" i="8"/>
  <c r="G269" i="8"/>
  <c r="F269" i="8"/>
  <c r="E269" i="8"/>
  <c r="D269" i="8"/>
  <c r="M233" i="8"/>
  <c r="L233" i="8"/>
  <c r="K233" i="8"/>
  <c r="O229" i="8"/>
  <c r="O233" i="8" s="1"/>
  <c r="N229" i="8"/>
  <c r="N233" i="8" s="1"/>
  <c r="F233" i="8"/>
  <c r="J233" i="8"/>
  <c r="I233" i="8"/>
  <c r="H233" i="8"/>
  <c r="G233" i="8"/>
  <c r="E233" i="8"/>
  <c r="D233" i="8"/>
  <c r="M231" i="8"/>
  <c r="L231" i="8"/>
  <c r="K231" i="8"/>
  <c r="J231" i="8"/>
  <c r="I231" i="8"/>
  <c r="H231" i="8"/>
  <c r="G231" i="8"/>
  <c r="F231" i="8"/>
  <c r="E231" i="8"/>
  <c r="D231" i="8"/>
  <c r="E61" i="8" l="1"/>
  <c r="D61" i="8"/>
  <c r="E59" i="8"/>
  <c r="D59" i="8"/>
  <c r="L61" i="8" l="1"/>
  <c r="L59" i="8"/>
  <c r="M61" i="8"/>
  <c r="M59" i="8"/>
  <c r="O57" i="8"/>
  <c r="N57" i="8"/>
  <c r="O298" i="8" l="1"/>
  <c r="N298" i="8"/>
  <c r="O297" i="8"/>
  <c r="N297" i="8"/>
  <c r="O292" i="8"/>
  <c r="O302" i="8" s="1"/>
  <c r="O291" i="8"/>
  <c r="N292" i="8"/>
  <c r="N302" i="8" s="1"/>
  <c r="N291" i="8"/>
  <c r="O285" i="8"/>
  <c r="N285" i="8"/>
  <c r="O284" i="8"/>
  <c r="N284" i="8"/>
  <c r="N301" i="8" l="1"/>
  <c r="N299" i="8"/>
  <c r="O299" i="8"/>
  <c r="O301" i="8"/>
  <c r="M259" i="8"/>
  <c r="L259" i="8"/>
  <c r="K259" i="8"/>
  <c r="J259" i="8"/>
  <c r="I259" i="8"/>
  <c r="H259" i="8"/>
  <c r="G259" i="8"/>
  <c r="F259" i="8"/>
  <c r="E259" i="8"/>
  <c r="D259" i="8"/>
  <c r="M12" i="8"/>
  <c r="M44" i="8" l="1"/>
  <c r="K44" i="8"/>
  <c r="J44" i="8"/>
  <c r="I44" i="8"/>
  <c r="H44" i="8"/>
  <c r="G44" i="8"/>
  <c r="F44" i="8"/>
  <c r="D44" i="8"/>
  <c r="O35" i="8"/>
  <c r="N35" i="8" l="1"/>
  <c r="E44" i="8"/>
  <c r="L44" i="8"/>
  <c r="O45" i="8" l="1"/>
  <c r="N45" i="8"/>
  <c r="M54" i="8"/>
  <c r="L54" i="8"/>
  <c r="K54" i="8"/>
  <c r="J54" i="8"/>
  <c r="I54" i="8"/>
  <c r="H54" i="8"/>
  <c r="G54" i="8"/>
  <c r="F54" i="8"/>
  <c r="E54" i="8"/>
  <c r="D54" i="8"/>
  <c r="N375" i="8" l="1"/>
  <c r="O318" i="8" l="1"/>
  <c r="N318" i="8"/>
  <c r="O379" i="8" l="1"/>
  <c r="O377" i="8"/>
  <c r="O381" i="8" s="1"/>
  <c r="N379" i="8"/>
  <c r="N377" i="8"/>
  <c r="N373" i="8"/>
  <c r="N371" i="8"/>
  <c r="N369" i="8"/>
  <c r="M351" i="8"/>
  <c r="L351" i="8"/>
  <c r="K351" i="8"/>
  <c r="J351" i="8"/>
  <c r="I351" i="8"/>
  <c r="H351" i="8"/>
  <c r="G351" i="8"/>
  <c r="F351" i="8"/>
  <c r="E351" i="8"/>
  <c r="D351" i="8"/>
  <c r="M349" i="8"/>
  <c r="L349" i="8"/>
  <c r="K349" i="8"/>
  <c r="J349" i="8"/>
  <c r="I349" i="8"/>
  <c r="H349" i="8"/>
  <c r="G349" i="8"/>
  <c r="F349" i="8"/>
  <c r="E349" i="8"/>
  <c r="D349" i="8"/>
  <c r="O343" i="8"/>
  <c r="N343" i="8"/>
  <c r="O341" i="8"/>
  <c r="N341" i="8"/>
  <c r="M327" i="8"/>
  <c r="L327" i="8"/>
  <c r="K327" i="8"/>
  <c r="J327" i="8"/>
  <c r="I327" i="8"/>
  <c r="H327" i="8"/>
  <c r="G327" i="8"/>
  <c r="F327" i="8"/>
  <c r="E327" i="8"/>
  <c r="D327" i="8"/>
  <c r="M325" i="8"/>
  <c r="L325" i="8"/>
  <c r="K325" i="8"/>
  <c r="J325" i="8"/>
  <c r="I325" i="8"/>
  <c r="H325" i="8"/>
  <c r="G325" i="8"/>
  <c r="F325" i="8"/>
  <c r="E325" i="8"/>
  <c r="D325" i="8"/>
  <c r="O320" i="8"/>
  <c r="N381" i="8" l="1"/>
  <c r="M276" i="8"/>
  <c r="L276" i="8"/>
  <c r="K276" i="8"/>
  <c r="J276" i="8"/>
  <c r="I276" i="8"/>
  <c r="H276" i="8"/>
  <c r="G276" i="8"/>
  <c r="F276" i="8"/>
  <c r="E276" i="8"/>
  <c r="D276" i="8"/>
  <c r="M274" i="8"/>
  <c r="L274" i="8"/>
  <c r="K274" i="8"/>
  <c r="J274" i="8"/>
  <c r="I274" i="8"/>
  <c r="H274" i="8"/>
  <c r="G274" i="8"/>
  <c r="F274" i="8"/>
  <c r="E274" i="8"/>
  <c r="D274" i="8"/>
  <c r="M265" i="8"/>
  <c r="L265" i="8"/>
  <c r="K265" i="8"/>
  <c r="J265" i="8"/>
  <c r="I265" i="8"/>
  <c r="H265" i="8"/>
  <c r="G265" i="8"/>
  <c r="F265" i="8"/>
  <c r="E265" i="8"/>
  <c r="D265" i="8"/>
  <c r="M263" i="8"/>
  <c r="L263" i="8"/>
  <c r="K263" i="8"/>
  <c r="J263" i="8"/>
  <c r="I263" i="8"/>
  <c r="H263" i="8"/>
  <c r="G263" i="8"/>
  <c r="F263" i="8"/>
  <c r="E263" i="8"/>
  <c r="D263" i="8"/>
  <c r="M253" i="8"/>
  <c r="L253" i="8"/>
  <c r="K253" i="8"/>
  <c r="J253" i="8"/>
  <c r="I253" i="8"/>
  <c r="H253" i="8"/>
  <c r="G253" i="8"/>
  <c r="F253" i="8"/>
  <c r="E253" i="8"/>
  <c r="D253" i="8"/>
  <c r="M251" i="8"/>
  <c r="L251" i="8"/>
  <c r="K251" i="8"/>
  <c r="J251" i="8"/>
  <c r="I251" i="8"/>
  <c r="H251" i="8"/>
  <c r="G251" i="8"/>
  <c r="F251" i="8"/>
  <c r="E251" i="8"/>
  <c r="D251" i="8"/>
  <c r="M245" i="8"/>
  <c r="L245" i="8"/>
  <c r="K245" i="8"/>
  <c r="J245" i="8"/>
  <c r="I245" i="8"/>
  <c r="H245" i="8"/>
  <c r="G245" i="8"/>
  <c r="F245" i="8"/>
  <c r="E245" i="8"/>
  <c r="D245" i="8"/>
  <c r="M243" i="8"/>
  <c r="L243" i="8"/>
  <c r="K243" i="8"/>
  <c r="J243" i="8"/>
  <c r="I243" i="8"/>
  <c r="H243" i="8"/>
  <c r="G243" i="8"/>
  <c r="F243" i="8"/>
  <c r="E243" i="8"/>
  <c r="D243" i="8"/>
  <c r="N227" i="8"/>
  <c r="N231" i="8" s="1"/>
  <c r="O259" i="8"/>
  <c r="N243" i="8" l="1"/>
  <c r="L258" i="8"/>
  <c r="I258" i="8"/>
  <c r="K258" i="8"/>
  <c r="M258" i="8"/>
  <c r="K256" i="8"/>
  <c r="I256" i="8"/>
  <c r="L256" i="8"/>
  <c r="E256" i="8"/>
  <c r="N259" i="8"/>
  <c r="M200" i="8" l="1"/>
  <c r="L200" i="8"/>
  <c r="K200" i="8"/>
  <c r="J200" i="8"/>
  <c r="I200" i="8"/>
  <c r="H200" i="8"/>
  <c r="G200" i="8"/>
  <c r="F200" i="8"/>
  <c r="E200" i="8"/>
  <c r="D200" i="8"/>
  <c r="M198" i="8"/>
  <c r="L198" i="8"/>
  <c r="J198" i="8"/>
  <c r="I198" i="8"/>
  <c r="H198" i="8"/>
  <c r="G198" i="8"/>
  <c r="F198" i="8"/>
  <c r="E198" i="8"/>
  <c r="D198" i="8"/>
  <c r="M195" i="8"/>
  <c r="L195" i="8"/>
  <c r="K195" i="8"/>
  <c r="J195" i="8"/>
  <c r="I195" i="8"/>
  <c r="H195" i="8"/>
  <c r="G195" i="8"/>
  <c r="F195" i="8"/>
  <c r="E195" i="8"/>
  <c r="D195" i="8"/>
  <c r="M193" i="8"/>
  <c r="L193" i="8"/>
  <c r="K193" i="8"/>
  <c r="J193" i="8"/>
  <c r="I193" i="8"/>
  <c r="H193" i="8"/>
  <c r="G193" i="8"/>
  <c r="F193" i="8"/>
  <c r="E193" i="8"/>
  <c r="D193" i="8"/>
  <c r="L181" i="8"/>
  <c r="G181" i="8"/>
  <c r="G183" i="8" s="1"/>
  <c r="F181" i="8"/>
  <c r="E181" i="8"/>
  <c r="E183" i="8" s="1"/>
  <c r="D181" i="8"/>
  <c r="D183" i="8" s="1"/>
  <c r="F183" i="8" l="1"/>
  <c r="L183" i="8"/>
  <c r="O160" i="8" l="1"/>
  <c r="N160" i="8"/>
  <c r="O161" i="8" l="1"/>
  <c r="O163" i="8"/>
  <c r="N163" i="8"/>
  <c r="N161" i="8"/>
  <c r="K61" i="8"/>
  <c r="J61" i="8"/>
  <c r="I61" i="8"/>
  <c r="H61" i="8"/>
  <c r="G61" i="8"/>
  <c r="F61" i="8"/>
  <c r="K59" i="8"/>
  <c r="J59" i="8"/>
  <c r="I59" i="8"/>
  <c r="H59" i="8"/>
  <c r="G59" i="8"/>
  <c r="F59" i="8"/>
  <c r="N61" i="8" l="1"/>
  <c r="O61" i="8"/>
  <c r="N18" i="8"/>
  <c r="N19" i="8" s="1"/>
  <c r="N331" i="8" l="1"/>
  <c r="O383" i="8" l="1"/>
  <c r="N383" i="8"/>
  <c r="O217" i="8" l="1"/>
  <c r="N217" i="8"/>
  <c r="O215" i="8"/>
  <c r="N215" i="8"/>
  <c r="O213" i="8"/>
  <c r="N213" i="8"/>
  <c r="O211" i="8"/>
  <c r="N211" i="8"/>
  <c r="M68" i="8" l="1"/>
  <c r="M125" i="8" s="1"/>
  <c r="L68" i="8"/>
  <c r="L125" i="8" s="1"/>
  <c r="I68" i="8"/>
  <c r="I125" i="8" s="1"/>
  <c r="M256" i="8" l="1"/>
  <c r="L313" i="8" l="1"/>
  <c r="O305" i="8"/>
  <c r="N305" i="8"/>
  <c r="N303" i="8"/>
  <c r="M311" i="8"/>
  <c r="L311" i="8"/>
  <c r="K311" i="8"/>
  <c r="J311" i="8"/>
  <c r="I311" i="8"/>
  <c r="H311" i="8"/>
  <c r="G311" i="8"/>
  <c r="F311" i="8"/>
  <c r="E311" i="8"/>
  <c r="D311" i="8"/>
  <c r="O324" i="8"/>
  <c r="O323" i="8"/>
  <c r="O322" i="8"/>
  <c r="O321" i="8"/>
  <c r="O328" i="8" s="1"/>
  <c r="O388" i="8" s="1"/>
  <c r="N324" i="8"/>
  <c r="O327" i="8" l="1"/>
  <c r="O325" i="8"/>
  <c r="N311" i="8"/>
  <c r="O311" i="8"/>
  <c r="O46" i="8"/>
  <c r="O47" i="8" s="1"/>
  <c r="N46" i="8"/>
  <c r="N47" i="8" s="1"/>
  <c r="O41" i="8"/>
  <c r="O39" i="8"/>
  <c r="O37" i="8"/>
  <c r="O36" i="8"/>
  <c r="O34" i="8"/>
  <c r="N41" i="8"/>
  <c r="N39" i="8"/>
  <c r="N37" i="8"/>
  <c r="N36" i="8"/>
  <c r="O29" i="8"/>
  <c r="O28" i="8"/>
  <c r="O27" i="8"/>
  <c r="N29" i="8"/>
  <c r="N28" i="8"/>
  <c r="O26" i="8"/>
  <c r="N26" i="8"/>
  <c r="O24" i="8"/>
  <c r="N24" i="8"/>
  <c r="O44" i="8" l="1"/>
  <c r="O30" i="8"/>
  <c r="O54" i="8"/>
  <c r="N44" i="8"/>
  <c r="N54" i="8" s="1"/>
  <c r="N27" i="8"/>
  <c r="N30" i="8" s="1"/>
  <c r="N34" i="8"/>
  <c r="O268" i="8" l="1"/>
  <c r="O267" i="8"/>
  <c r="N268" i="8"/>
  <c r="N267" i="8"/>
  <c r="O273" i="8"/>
  <c r="O274" i="8" s="1"/>
  <c r="N273" i="8"/>
  <c r="N274" i="8" s="1"/>
  <c r="O262" i="8"/>
  <c r="N262" i="8"/>
  <c r="O261" i="8"/>
  <c r="N261" i="8"/>
  <c r="O271" i="8" l="1"/>
  <c r="N269" i="8"/>
  <c r="O269" i="8"/>
  <c r="N263" i="8"/>
  <c r="O263" i="8"/>
  <c r="O255" i="8"/>
  <c r="N255" i="8"/>
  <c r="O253" i="8"/>
  <c r="N249" i="8"/>
  <c r="O249" i="8"/>
  <c r="O247" i="8"/>
  <c r="O251" i="8" s="1"/>
  <c r="N247" i="8"/>
  <c r="N251" i="8" s="1"/>
  <c r="O241" i="8"/>
  <c r="N241" i="8"/>
  <c r="O239" i="8"/>
  <c r="N239" i="8"/>
  <c r="O237" i="8"/>
  <c r="N237" i="8"/>
  <c r="O235" i="8"/>
  <c r="N235" i="8"/>
  <c r="N278" i="8" l="1"/>
  <c r="O243" i="8"/>
  <c r="N245" i="8"/>
  <c r="O245" i="8"/>
  <c r="O278" i="8"/>
  <c r="N253" i="8"/>
  <c r="O192" i="8"/>
  <c r="N192" i="8"/>
  <c r="N193" i="8" l="1"/>
  <c r="N195" i="8"/>
  <c r="O193" i="8"/>
  <c r="O195" i="8"/>
  <c r="O197" i="8"/>
  <c r="N197" i="8"/>
  <c r="O200" i="8" l="1"/>
  <c r="O204" i="8" s="1"/>
  <c r="O198" i="8"/>
  <c r="O202" i="8" s="1"/>
  <c r="N200" i="8"/>
  <c r="N204" i="8" s="1"/>
  <c r="N198" i="8"/>
  <c r="N202" i="8" s="1"/>
  <c r="O77" i="8"/>
  <c r="O78" i="8" s="1"/>
  <c r="O80" i="8" s="1"/>
  <c r="O127" i="8" s="1"/>
  <c r="N77" i="8"/>
  <c r="N78" i="8" s="1"/>
  <c r="N80" i="8" s="1"/>
  <c r="N127" i="8" s="1"/>
  <c r="M71" i="8"/>
  <c r="M128" i="8" s="1"/>
  <c r="L71" i="8"/>
  <c r="L128" i="8" s="1"/>
  <c r="K71" i="8"/>
  <c r="K68" i="8" s="1"/>
  <c r="K125" i="8" s="1"/>
  <c r="J71" i="8"/>
  <c r="I71" i="8"/>
  <c r="H71" i="8"/>
  <c r="H68" i="8" s="1"/>
  <c r="H125" i="8" s="1"/>
  <c r="G71" i="8"/>
  <c r="G68" i="8" s="1"/>
  <c r="G125" i="8" s="1"/>
  <c r="F71" i="8"/>
  <c r="E71" i="8"/>
  <c r="D71" i="8"/>
  <c r="N71" i="8"/>
  <c r="O71" i="8"/>
  <c r="O64" i="8"/>
  <c r="N64" i="8"/>
  <c r="F68" i="8" l="1"/>
  <c r="F125" i="8" s="1"/>
  <c r="F128" i="8"/>
  <c r="E68" i="8"/>
  <c r="E125" i="8" s="1"/>
  <c r="E128" i="8"/>
  <c r="D128" i="8"/>
  <c r="D68" i="8"/>
  <c r="D125" i="8" s="1"/>
  <c r="J68" i="8"/>
  <c r="J125" i="8" s="1"/>
  <c r="J128" i="8"/>
  <c r="N128" i="8" s="1"/>
  <c r="O128" i="8"/>
  <c r="O422" i="8" s="1"/>
  <c r="O68" i="8"/>
  <c r="O125" i="8" s="1"/>
  <c r="N68" i="8"/>
  <c r="N125" i="8" s="1"/>
  <c r="N58" i="8"/>
  <c r="O58" i="8"/>
  <c r="O56" i="8"/>
  <c r="N56" i="8"/>
  <c r="O59" i="8" l="1"/>
  <c r="N59" i="8"/>
  <c r="O18" i="8"/>
  <c r="O19" i="8" s="1"/>
  <c r="N21" i="8" l="1"/>
  <c r="N347" i="8"/>
  <c r="O347" i="8"/>
  <c r="O345" i="8"/>
  <c r="N345" i="8"/>
  <c r="O339" i="8"/>
  <c r="N339" i="8"/>
  <c r="O337" i="8"/>
  <c r="N337" i="8"/>
  <c r="O335" i="8"/>
  <c r="N335" i="8"/>
  <c r="O333" i="8"/>
  <c r="N333" i="8"/>
  <c r="O331" i="8"/>
  <c r="O329" i="8"/>
  <c r="N329" i="8"/>
  <c r="N320" i="8"/>
  <c r="N321" i="8"/>
  <c r="N328" i="8" s="1"/>
  <c r="N388" i="8" s="1"/>
  <c r="N422" i="8" s="1"/>
  <c r="N322" i="8"/>
  <c r="O349" i="8" l="1"/>
  <c r="N349" i="8"/>
  <c r="O351" i="8"/>
  <c r="N351" i="8"/>
  <c r="N325" i="8"/>
  <c r="N327" i="8"/>
  <c r="N186" i="8" l="1"/>
  <c r="O186" i="8"/>
  <c r="O185" i="8"/>
  <c r="N185" i="8"/>
  <c r="N180" i="8"/>
  <c r="N179" i="8"/>
  <c r="N174" i="8"/>
  <c r="N173" i="8"/>
  <c r="N178" i="8" s="1"/>
  <c r="N172" i="8"/>
  <c r="N171" i="8"/>
  <c r="N175" i="8" l="1"/>
  <c r="N177" i="8"/>
  <c r="O315" i="8"/>
  <c r="N181" i="8"/>
  <c r="N183" i="8" s="1"/>
  <c r="O181" i="8"/>
  <c r="O183" i="8" s="1"/>
  <c r="N315" i="8"/>
  <c r="O169" i="8" l="1"/>
  <c r="O189" i="8" s="1"/>
  <c r="N169" i="8"/>
  <c r="N189" i="8" s="1"/>
  <c r="O167" i="8"/>
  <c r="O187" i="8" s="1"/>
  <c r="N167" i="8"/>
  <c r="N187" i="8" s="1"/>
  <c r="N385" i="8"/>
  <c r="O222" i="8"/>
  <c r="O207" i="8"/>
  <c r="O209" i="8"/>
  <c r="N222" i="8"/>
  <c r="O227" i="8"/>
  <c r="O231" i="8" s="1"/>
  <c r="N10" i="8" l="1"/>
  <c r="D167" i="8"/>
  <c r="E167" i="8"/>
  <c r="E187" i="8" s="1"/>
  <c r="F167" i="8"/>
  <c r="F187" i="8" s="1"/>
  <c r="G167" i="8"/>
  <c r="G187" i="8" s="1"/>
  <c r="H167" i="8"/>
  <c r="I167" i="8"/>
  <c r="J167" i="8"/>
  <c r="K167" i="8"/>
  <c r="L167" i="8"/>
  <c r="L187" i="8" s="1"/>
  <c r="M167" i="8"/>
  <c r="D169" i="8"/>
  <c r="E169" i="8"/>
  <c r="F169" i="8"/>
  <c r="F189" i="8" s="1"/>
  <c r="G169" i="8"/>
  <c r="G189" i="8" s="1"/>
  <c r="H169" i="8"/>
  <c r="I169" i="8"/>
  <c r="J169" i="8"/>
  <c r="K169" i="8"/>
  <c r="L169" i="8"/>
  <c r="L189" i="8" s="1"/>
  <c r="M169" i="8"/>
  <c r="M318" i="8"/>
  <c r="O10" i="8" l="1"/>
  <c r="O276" i="8"/>
  <c r="N276" i="8"/>
  <c r="M10" i="8"/>
  <c r="L12" i="8" l="1"/>
  <c r="K12" i="8"/>
  <c r="J12" i="8"/>
  <c r="I12" i="8"/>
  <c r="H12" i="8"/>
  <c r="G12" i="8"/>
  <c r="F12" i="8"/>
  <c r="E12" i="8"/>
  <c r="D12" i="8"/>
  <c r="G10" i="8"/>
  <c r="F10" i="8"/>
  <c r="M385" i="8"/>
  <c r="M328" i="8"/>
  <c r="M388" i="8" s="1"/>
  <c r="L328" i="8"/>
  <c r="L388" i="8" s="1"/>
  <c r="K328" i="8"/>
  <c r="K388" i="8" s="1"/>
  <c r="J328" i="8"/>
  <c r="J388" i="8" s="1"/>
  <c r="I328" i="8"/>
  <c r="I388" i="8" s="1"/>
  <c r="H328" i="8"/>
  <c r="H388" i="8" s="1"/>
  <c r="G328" i="8"/>
  <c r="G388" i="8" s="1"/>
  <c r="F328" i="8"/>
  <c r="F388" i="8" s="1"/>
  <c r="E328" i="8"/>
  <c r="E388" i="8" s="1"/>
  <c r="D328" i="8"/>
  <c r="D388" i="8" s="1"/>
  <c r="L318" i="8"/>
  <c r="K318" i="8"/>
  <c r="J318" i="8"/>
  <c r="I318" i="8"/>
  <c r="H318" i="8"/>
  <c r="G318" i="8"/>
  <c r="F318" i="8"/>
  <c r="E318" i="8"/>
  <c r="D318" i="8"/>
  <c r="N271" i="8"/>
  <c r="O265" i="8"/>
  <c r="N265" i="8"/>
  <c r="M205" i="8"/>
  <c r="L205" i="8"/>
  <c r="K205" i="8"/>
  <c r="J205" i="8"/>
  <c r="I205" i="8"/>
  <c r="H205" i="8"/>
  <c r="G205" i="8"/>
  <c r="F205" i="8"/>
  <c r="E205" i="8"/>
  <c r="D205" i="8"/>
  <c r="M181" i="8"/>
  <c r="K181" i="8"/>
  <c r="J181" i="8"/>
  <c r="I181" i="8"/>
  <c r="H181" i="8"/>
  <c r="M190" i="8"/>
  <c r="L190" i="8"/>
  <c r="K190" i="8"/>
  <c r="J190" i="8"/>
  <c r="I190" i="8"/>
  <c r="H190" i="8"/>
  <c r="G190" i="8"/>
  <c r="F190" i="8"/>
  <c r="E190" i="8"/>
  <c r="D190" i="8"/>
  <c r="M47" i="8"/>
  <c r="L47" i="8"/>
  <c r="K47" i="8"/>
  <c r="J47" i="8"/>
  <c r="I47" i="8"/>
  <c r="H47" i="8"/>
  <c r="G47" i="8"/>
  <c r="F47" i="8"/>
  <c r="D47" i="8"/>
  <c r="E47" i="8"/>
  <c r="I21" i="8"/>
  <c r="H21" i="8"/>
  <c r="E21" i="8"/>
  <c r="L10" i="8"/>
  <c r="K10" i="8"/>
  <c r="J10" i="8"/>
  <c r="I10" i="8"/>
  <c r="H10" i="8"/>
  <c r="E10" i="8"/>
  <c r="D10" i="8"/>
  <c r="F422" i="8" l="1"/>
  <c r="H422" i="8"/>
  <c r="L422" i="8"/>
  <c r="G422" i="8"/>
  <c r="I422" i="8"/>
  <c r="M422" i="8"/>
  <c r="D21" i="8"/>
  <c r="F21" i="8"/>
  <c r="J21" i="8"/>
  <c r="L21" i="8"/>
  <c r="G21" i="8"/>
  <c r="K21" i="8"/>
  <c r="M21" i="8"/>
  <c r="M51" i="8"/>
  <c r="N12" i="8"/>
  <c r="I49" i="8"/>
  <c r="I53" i="8" s="1"/>
  <c r="K49" i="8"/>
  <c r="K53" i="8" s="1"/>
  <c r="M49" i="8"/>
  <c r="M53" i="8" s="1"/>
  <c r="I183" i="8"/>
  <c r="I189" i="8" s="1"/>
  <c r="I187" i="8"/>
  <c r="K183" i="8"/>
  <c r="K189" i="8" s="1"/>
  <c r="K187" i="8"/>
  <c r="H187" i="8"/>
  <c r="H183" i="8"/>
  <c r="H189" i="8" s="1"/>
  <c r="J187" i="8"/>
  <c r="J183" i="8"/>
  <c r="J189" i="8" s="1"/>
  <c r="M183" i="8"/>
  <c r="M189" i="8" s="1"/>
  <c r="M187" i="8"/>
  <c r="K422" i="8"/>
  <c r="N32" i="8"/>
  <c r="O32" i="8"/>
  <c r="O12" i="8"/>
  <c r="M317" i="8"/>
  <c r="G49" i="8"/>
  <c r="G53" i="8" s="1"/>
  <c r="D422" i="8"/>
  <c r="J422" i="8"/>
  <c r="E385" i="8"/>
  <c r="J385" i="8"/>
  <c r="E422" i="8"/>
  <c r="E189" i="8"/>
  <c r="D189" i="8"/>
  <c r="E202" i="8"/>
  <c r="G202" i="8"/>
  <c r="I202" i="8"/>
  <c r="K202" i="8"/>
  <c r="M202" i="8"/>
  <c r="E204" i="8"/>
  <c r="G204" i="8"/>
  <c r="I204" i="8"/>
  <c r="K204" i="8"/>
  <c r="M204" i="8"/>
  <c r="E278" i="8"/>
  <c r="G278" i="8"/>
  <c r="I278" i="8"/>
  <c r="K278" i="8"/>
  <c r="M278" i="8"/>
  <c r="E280" i="8"/>
  <c r="G280" i="8"/>
  <c r="I280" i="8"/>
  <c r="K280" i="8"/>
  <c r="M280" i="8"/>
  <c r="G315" i="8"/>
  <c r="I315" i="8"/>
  <c r="K315" i="8"/>
  <c r="M315" i="8"/>
  <c r="E317" i="8"/>
  <c r="G317" i="8"/>
  <c r="I317" i="8"/>
  <c r="K317" i="8"/>
  <c r="D387" i="8"/>
  <c r="F387" i="8"/>
  <c r="L387" i="8"/>
  <c r="G387" i="8"/>
  <c r="K387" i="8"/>
  <c r="D202" i="8"/>
  <c r="F202" i="8"/>
  <c r="H202" i="8"/>
  <c r="J202" i="8"/>
  <c r="L202" i="8"/>
  <c r="D204" i="8"/>
  <c r="F204" i="8"/>
  <c r="H204" i="8"/>
  <c r="J204" i="8"/>
  <c r="L204" i="8"/>
  <c r="D278" i="8"/>
  <c r="F278" i="8"/>
  <c r="H278" i="8"/>
  <c r="J278" i="8"/>
  <c r="L278" i="8"/>
  <c r="D280" i="8"/>
  <c r="F280" i="8"/>
  <c r="H280" i="8"/>
  <c r="J280" i="8"/>
  <c r="L280" i="8"/>
  <c r="F315" i="8"/>
  <c r="H315" i="8"/>
  <c r="D317" i="8"/>
  <c r="F317" i="8"/>
  <c r="H317" i="8"/>
  <c r="J317" i="8"/>
  <c r="L317" i="8"/>
  <c r="D385" i="8"/>
  <c r="E387" i="8"/>
  <c r="M387" i="8"/>
  <c r="K385" i="8"/>
  <c r="H387" i="8"/>
  <c r="J387" i="8"/>
  <c r="E49" i="8"/>
  <c r="E53" i="8" s="1"/>
  <c r="D187" i="8"/>
  <c r="D315" i="8"/>
  <c r="J315" i="8"/>
  <c r="L315" i="8"/>
  <c r="G385" i="8"/>
  <c r="E315" i="8"/>
  <c r="F385" i="8"/>
  <c r="H385" i="8"/>
  <c r="L385" i="8"/>
  <c r="D49" i="8"/>
  <c r="D53" i="8" s="1"/>
  <c r="F49" i="8"/>
  <c r="F53" i="8" s="1"/>
  <c r="H49" i="8"/>
  <c r="H53" i="8" s="1"/>
  <c r="J49" i="8"/>
  <c r="J53" i="8" s="1"/>
  <c r="L49" i="8"/>
  <c r="L53" i="8" s="1"/>
  <c r="M419" i="8" l="1"/>
  <c r="M421" i="8"/>
  <c r="K421" i="8"/>
  <c r="L421" i="8"/>
  <c r="O317" i="8"/>
  <c r="N387" i="8"/>
  <c r="N317" i="8"/>
  <c r="O49" i="8"/>
  <c r="N49" i="8"/>
  <c r="N280" i="8"/>
  <c r="O280" i="8"/>
  <c r="O385" i="8" l="1"/>
  <c r="I387" i="8"/>
  <c r="I421" i="8" s="1"/>
  <c r="I385" i="8"/>
  <c r="O387" i="8" l="1"/>
  <c r="D256" i="8"/>
  <c r="E258" i="8" l="1"/>
  <c r="E421" i="8" s="1"/>
  <c r="O38" i="8"/>
  <c r="N38" i="8"/>
  <c r="N42" i="8" l="1"/>
  <c r="N51" i="8" s="1"/>
  <c r="N43" i="8"/>
  <c r="O43" i="8"/>
  <c r="O53" i="8" s="1"/>
  <c r="O42" i="8"/>
  <c r="D258" i="8"/>
  <c r="D421" i="8" s="1"/>
  <c r="O51" i="8"/>
  <c r="E51" i="8"/>
  <c r="E419" i="8" s="1"/>
  <c r="D51" i="8"/>
  <c r="D419" i="8" s="1"/>
  <c r="J51" i="8"/>
  <c r="L51" i="8"/>
  <c r="L419" i="8" s="1"/>
  <c r="F51" i="8"/>
  <c r="G51" i="8"/>
  <c r="I51" i="8"/>
  <c r="I419" i="8" s="1"/>
  <c r="K51" i="8"/>
  <c r="K419" i="8" s="1"/>
  <c r="H51" i="8"/>
  <c r="N53" i="8"/>
  <c r="O221" i="8"/>
  <c r="N221" i="8"/>
  <c r="J256" i="8"/>
  <c r="J258" i="8"/>
  <c r="J421" i="8" s="1"/>
  <c r="H256" i="8"/>
  <c r="H258" i="8"/>
  <c r="H421" i="8" s="1"/>
  <c r="G258" i="8"/>
  <c r="G421" i="8" s="1"/>
  <c r="G256" i="8"/>
  <c r="N219" i="8"/>
  <c r="F258" i="8"/>
  <c r="F421" i="8" s="1"/>
  <c r="N223" i="8" l="1"/>
  <c r="N256" i="8" s="1"/>
  <c r="N419" i="8" s="1"/>
  <c r="N225" i="8"/>
  <c r="N258" i="8" s="1"/>
  <c r="N421" i="8" s="1"/>
  <c r="O225" i="8"/>
  <c r="O258" i="8" s="1"/>
  <c r="O421" i="8" s="1"/>
  <c r="H419" i="8"/>
  <c r="J419" i="8"/>
  <c r="G419" i="8"/>
  <c r="F256" i="8"/>
  <c r="F419" i="8" s="1"/>
  <c r="O219" i="8"/>
  <c r="O256" i="8" l="1"/>
  <c r="O419" i="8" s="1"/>
  <c r="O223" i="8"/>
</calcChain>
</file>

<file path=xl/sharedStrings.xml><?xml version="1.0" encoding="utf-8"?>
<sst xmlns="http://schemas.openxmlformats.org/spreadsheetml/2006/main" count="480" uniqueCount="199">
  <si>
    <t>План</t>
  </si>
  <si>
    <t>Факт</t>
  </si>
  <si>
    <t>Итого по программе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</si>
  <si>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</si>
  <si>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</si>
  <si>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</si>
  <si>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</si>
  <si>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</si>
  <si>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</si>
  <si>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</si>
  <si>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</si>
  <si>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</si>
  <si>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</si>
  <si>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</si>
  <si>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</si>
  <si>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</si>
  <si>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</si>
  <si>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</si>
  <si>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</si>
  <si>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</si>
  <si>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</si>
  <si>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</si>
  <si>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Муниципальная программа "Развитие жилищно-коммунального хозяйства"</t>
  </si>
  <si>
    <t>Благоустройство города Туапсе</t>
  </si>
  <si>
    <t>Муниципальная программа "Социально-экономическое развитие города Туапсе"</t>
  </si>
  <si>
    <t>Формирование и продвижение экономически и инвестиционного привлекательного образа муниципального образования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</si>
  <si>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</si>
  <si>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</si>
  <si>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</si>
  <si>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</si>
  <si>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</si>
  <si>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>Мероприятия по гражданской обороне, предупреждению и ликвидации чрезвычайных ситуаций, стихийных бедствий и их последствий в городе Туапсе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</si>
  <si>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</si>
  <si>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</si>
  <si>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</si>
  <si>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</si>
  <si>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</si>
  <si>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</si>
  <si>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</si>
  <si>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</si>
  <si>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</si>
  <si>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</si>
  <si>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</si>
  <si>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</si>
  <si>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</si>
  <si>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</si>
  <si>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Физическая культура и спорт (организация и проведение спортивно-массовых мероприятий)</t>
  </si>
  <si>
    <t>Организация и проведение соревнований городского уровня (Турниры, Чемпионаты, Первенства города по видам спорта)</t>
  </si>
  <si>
    <t>участие в ежегодном Международном Инвестиционном Форуме «Сочи» (оплата аренды выставочной площади, сувенирная продукция, разработка мультимедийной презентации инвестиционных проектов города Туапсе)</t>
  </si>
  <si>
    <t>Зимнее содержание дорог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</si>
  <si>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</si>
  <si>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Расходы на содержание МКУ «Центр по обеспечению деятельности органов местного самоуправления»</t>
  </si>
  <si>
    <t>всего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</si>
  <si>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</si>
  <si>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</si>
  <si>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</si>
  <si>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Формирование резерва бюджетных средств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</si>
  <si>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</si>
  <si>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</si>
  <si>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t>Финансирование расходов по содержанию муниципального казенного учреждения Туапсинского городского поселения «Управление капитального строительства»  для реализации мероприятий в сфере строительства, реконструкции муниципальных объектов.</t>
  </si>
  <si>
    <r>
      <t xml:space="preserve">Создание и обеспечение деятельности административной комиссии </t>
    </r>
    <r>
      <rPr>
        <b/>
        <sz val="12"/>
        <rFont val="Times New Roman"/>
        <family val="1"/>
        <charset val="204"/>
      </rPr>
      <t xml:space="preserve"> краевой бюджет</t>
    </r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</si>
  <si>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</si>
  <si>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</si>
  <si>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</si>
  <si>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</si>
  <si>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</si>
  <si>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</si>
  <si>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</si>
  <si>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</si>
  <si>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Расходы на обеспечение функций отдела имущественных и земельных отношений</t>
  </si>
  <si>
    <t>Мероприятия,направленные на увеличение доходной части бюджета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</si>
  <si>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</si>
  <si>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</si>
  <si>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Развитие и содержание сетей электроснабжения</t>
  </si>
  <si>
    <t>Основное мероприятие "Обеспечение безопасности людей на водных объектах"</t>
  </si>
  <si>
    <t xml:space="preserve">Показатель непосредственного результата реализации мероприятия </t>
  </si>
  <si>
    <t xml:space="preserve">Субсидирование из местного бюджета части затрат на уплату первого взноса при 
заключении договора финансовой аренды (лизинга), понесенных 
субъектами малого и среднего предпринимательства
</t>
  </si>
  <si>
    <t>Подпрограмма «Создание условий для предоставления транспортных услуг населению и организация транспортного обслуживания населения города Туапсе»</t>
  </si>
  <si>
    <t>Приобритение национальных экспонатов для организации (обновления) постоянно действующих экспозиций (выставок) в историко-краеведческом музее им. Полетаева по тематике истории, культуры народов города Туапсе</t>
  </si>
  <si>
    <t xml:space="preserve">Приобритение книг (журналов) для обновления постоянно действующих выставки на базе Центральной библиотечной ситсемы по тематике и культуры народов </t>
  </si>
  <si>
    <t>Обеспечение деятельности Муниципального казенного учреждения "Туапсинский городской молодежный центр" и организация работы специалистов по работе с молодежью</t>
  </si>
  <si>
    <t>итого по подпрограмме</t>
  </si>
  <si>
    <t>в том числе местный бюджет</t>
  </si>
  <si>
    <t>Субсидия на выполнение муниципального задания МБУ "Управление земельных ресурсов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</si>
  <si>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</si>
  <si>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</si>
  <si>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</si>
  <si>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>местный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</si>
  <si>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Arial"/>
        <family val="2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</si>
  <si>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Arial"/>
        <family val="2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</si>
  <si>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</si>
  <si>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</si>
  <si>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Arial"/>
        <family val="2"/>
        <charset val="204"/>
      </rPr>
      <t>местный бюджет</t>
    </r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</si>
  <si>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</si>
  <si>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</si>
  <si>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t>Отдельные мероприятия программы</t>
  </si>
  <si>
    <t>Развитие транспортной инфраструктуры города Туапсе</t>
  </si>
  <si>
    <t>Реализация мероприятий муниципальной программы «Информационное общество города Туапсе»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</si>
  <si>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</si>
  <si>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</si>
  <si>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Расходы на обеспечение деятельности (оказание услуг) муниципальных учреждений по передаваемым полномочиям (на обеспечение безопасности людей на водных объектах, охране их жизни и здоровья)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</si>
  <si>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</si>
  <si>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</si>
  <si>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 xml:space="preserve">Создание условий для выполнения органами местного самоуправления своих полномочий </t>
  </si>
  <si>
    <t>Расходы на обеспечение функций органов местного самоуправления</t>
  </si>
  <si>
    <t>Благоустройство общественных территорий</t>
  </si>
  <si>
    <t>Капитальный ремонт насосной станции с заменой технологического оборудования</t>
  </si>
  <si>
    <t>Расходы на обеспечение деятельности (оказание услуг) муниципальных учреждений</t>
  </si>
  <si>
    <r>
      <t xml:space="preserve">предоставление субсидий учреждениям культуры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</si>
  <si>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</si>
  <si>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Arial"/>
        <family val="2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</si>
  <si>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0"/>
        <rFont val="Arial"/>
        <family val="2"/>
        <charset val="204"/>
      </rPr>
      <t>федеральный бюджет</t>
    </r>
  </si>
  <si>
    <r>
      <t xml:space="preserve">обеспечение деятельности Централизованной бухгалтерии культуры </t>
    </r>
    <r>
      <rPr>
        <b/>
        <sz val="10"/>
        <rFont val="Arial"/>
        <family val="2"/>
        <charset val="204"/>
      </rPr>
      <t>местный бюджет</t>
    </r>
  </si>
  <si>
    <t>Газопроводы высокого давления</t>
  </si>
  <si>
    <t>Распределительные газопроводы среднего давления</t>
  </si>
  <si>
    <t>Закольцовка газопровода среднего давления от ул. Калараша до ул. Б.Хмельницкого с установкой ГРП</t>
  </si>
  <si>
    <t>Мероприятия по пожарной безопасности</t>
  </si>
  <si>
    <t>Наименование федеральной (государственной) программы</t>
  </si>
  <si>
    <t xml:space="preserve">Реконструкция ВЛ - 0,4 кВ от ТП - 158 по ул. Верхне-Кордонной, пер.Верне-Кордонному, ул.Белинского, пер.Белинского </t>
  </si>
  <si>
    <t>Предоставление молодым семьям, в том числе с ребенком(детьми) и молодым семьям при рождении (усыновлении) ребенка, социальных выплат на приобретение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 по этим жилищным кредитам или займам на условиях софинансирования из федерального и краевого бюджетов</t>
  </si>
  <si>
    <t>Приобретение наградного материала</t>
  </si>
  <si>
    <t xml:space="preserve">Улучшение жилищных условий населения города Туапсе»
 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</si>
  <si>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</si>
  <si>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 xml:space="preserve">Капитальный ремонт муниципальных жилых помещений                                                         </t>
  </si>
  <si>
    <t xml:space="preserve">Внесение платы за содержание общего имущества многоквартирного дома и коммунальные услуги за незаселенные жилые и нежилые помещения муниципального жилищного фонда  </t>
  </si>
  <si>
    <t>Содержание и развитие жилищного хозяйства города Туапсе</t>
  </si>
  <si>
    <t>Оплата за электроснабжение уличного освещения города</t>
  </si>
  <si>
    <t>Выполнение работ по ремонту, регулировке, наладке систем управления уличным освещением, эксплуатации, техническому обслуживанию сетей уличного освещения</t>
  </si>
  <si>
    <t>Содержание фонтанов.</t>
  </si>
  <si>
    <t>Водоснабжение фонтанов и автоматический полив газонов</t>
  </si>
  <si>
    <t>Благоустройство городского кладбища по        ул. Калараша</t>
  </si>
  <si>
    <t>Содержание городского кладбища по                      ул. Калараша</t>
  </si>
  <si>
    <t>Содержание городского кладбища по                  ул. Бондаренко</t>
  </si>
  <si>
    <t>Профилактическая дезинсекция против клещей</t>
  </si>
  <si>
    <t>Химическая и механическая обработка зеленых насаждений от карантинных вредителей и лечение зеленых насаждений (деревьев)</t>
  </si>
  <si>
    <t>Посадка деревьев, в том числе за счет компенсационного озеленения при уничтожении зеленых насаждений</t>
  </si>
  <si>
    <t xml:space="preserve">Валка, обрезка аварийных деревьев </t>
  </si>
  <si>
    <t>Сбор отходов не относящихся к ТКО (бесхозные отработанные шины на территории города Туапсе, их обезвреживание и размещение)</t>
  </si>
  <si>
    <t>Сбор отходов не относящихся к ТКО (древесные остатки и строительного мусора)</t>
  </si>
  <si>
    <t>Осуществление деятельности по обращению с животными без владельцев, обитающих на территории общего пользования, находящихся в муниципальной собственности ТГП, утилизация био. отходов.</t>
  </si>
  <si>
    <t>Обеспечение природным газом объекта: "Вечный огонь" на мемориальном комплексе "Горка героев"</t>
  </si>
  <si>
    <t>Приобретение лавочек и урн для благоустройства города</t>
  </si>
  <si>
    <t>Содержание и развитие коммунального хозяйства города Туапсе</t>
  </si>
  <si>
    <t xml:space="preserve">Капитальный ремонт, ремонт автомобильных дорог общего пользования местного значения,  (в целях реализации мероприятий подпрограммы 
«Строительство и реконструкция, капитальный ремонт и ремонт автомобильных дорог общего пользования 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края»)                                                                 
</t>
  </si>
  <si>
    <t xml:space="preserve">Текущий ремонт дорог </t>
  </si>
  <si>
    <t>Ремонт тротуара</t>
  </si>
  <si>
    <t>Ремонт ливневой канализации</t>
  </si>
  <si>
    <t>Ремонт автомобильных мостов через реки города Туапсе</t>
  </si>
  <si>
    <t>Текущий ремонт и замена существующих светофорных объектов</t>
  </si>
  <si>
    <t xml:space="preserve">Обустройство и ремонт наиболее опасных участков улично-дорожной сети пешеходными ограждениями 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</si>
  <si>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</si>
  <si>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прочие работы)</t>
  </si>
  <si>
    <t>Внесение изменений в проект организации дорожного движения города Туапсе</t>
  </si>
  <si>
    <t>Проведение исследовательских работ по определению возможности обустройства тротуара по ул.Б.Хмельницкого от дома 32 до дом 52</t>
  </si>
  <si>
    <t xml:space="preserve"> Подпрограмма «Строительство, реконструкция, капитальный ремонт, ремонт и содержание автомобильных дорог города Туапсе»  </t>
  </si>
  <si>
    <t>Организация и проведение голосования по отбору общественных территорий для благоустройства</t>
  </si>
  <si>
    <t>Смотр-конкурс на лучшее архитектурное произведение 2018-2020гг.</t>
  </si>
  <si>
    <t>Приобретение оборудования для тифлокомментирования и субтитрирования, для оснащения кинозалов, находящихся в оперативном управлении МАУК «Центр кино и досуга «Россия»»</t>
  </si>
  <si>
    <t>Обеспечение доступности для маломобильных граждан наземных пешеходных переходов (обозначенных дорожными знаками и/или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 города Туапсе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</si>
  <si>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</si>
  <si>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</si>
  <si>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r>
      <t xml:space="preserve">обеспечение деятельности Централизованной библиотечной системы </t>
    </r>
    <r>
      <rPr>
        <b/>
        <sz val="10"/>
        <rFont val="Arial"/>
        <family val="2"/>
        <charset val="204"/>
      </rPr>
      <t>местный бюджет</t>
    </r>
  </si>
  <si>
    <t>прочие учреждения, в том числе:</t>
  </si>
  <si>
    <r>
      <t xml:space="preserve">обеспечение деятельности Городского организационно- методического центра </t>
    </r>
    <r>
      <rPr>
        <b/>
        <sz val="10"/>
        <rFont val="Arial"/>
        <family val="2"/>
        <charset val="204"/>
      </rPr>
      <t xml:space="preserve"> местный бюджет</t>
    </r>
  </si>
  <si>
    <t>Развитие культуры Краснодарского края</t>
  </si>
  <si>
    <t>Создание условий для гражданского становления молодого поколения, физического, духовного и патриотического воспитания молодежи</t>
  </si>
  <si>
    <t>Финансовый резерв на мероприятия по ликвидации чрезвычайных ситуаций и стихийных бедствий, выполняемых в рамках специальных решений</t>
  </si>
  <si>
    <t xml:space="preserve">Обеспечение деятельности аварийно-спасательных служб и (или) аварийно-спасательных формирований </t>
  </si>
  <si>
    <t>Распределительные газопроводы среднего и низкого давления по микрорайонам</t>
  </si>
  <si>
    <t>Распределительный газопровод среднего и низкого давления по ул. Весеняя с установкой ГРП-62 и ГРП-61 в г. Туапсе</t>
  </si>
  <si>
    <t>Распределительные газопроводы низкого давления</t>
  </si>
  <si>
    <t>Распределительный газопровод  низкого давления по пер. Калараша в г. Туапсе</t>
  </si>
  <si>
    <t>Распределительный газопровод низкого давления по ул. Грибоедова, ул. Говорова, туп. Говорова в г. Туапсе</t>
  </si>
  <si>
    <t>Ремонт газгольдерных в г. Туапсе</t>
  </si>
  <si>
    <t>Мероприятия по техническому обслуживанию газопроводов в г. Туапсе</t>
  </si>
  <si>
    <t>Процентные платежи по муниципальному долгу</t>
  </si>
  <si>
    <t>Расходы на обеспечение функций органов местного самоуправления по передаваемым полномочиям (по осуществлению полномочий контрольно-счетного органа)</t>
  </si>
  <si>
    <t>Прочие выплаты по обязательствам Туапсинского городского поселения</t>
  </si>
  <si>
    <t>Оплата за коммунальные услуги</t>
  </si>
  <si>
    <t>Проведение текущего ремонта помещений (жилых нежилых) входящих в состав муниципальной казны</t>
  </si>
  <si>
    <t>Проведение технической инвентаризации (изготовление технических и кадастровых паспортов)</t>
  </si>
  <si>
    <t>Проведениеработ по оценке имущества муниципальной казны</t>
  </si>
  <si>
    <t>Транспортный налог</t>
  </si>
  <si>
    <t>Проектно-изыскательские работы по объекту: "Многофункциональный спортивный комплекс "ТУАПСЕ" по ул.Калараша в г.Туапсе"</t>
  </si>
  <si>
    <t>Проектно-изыскательские работы по объекту""Благоустройство  Привокзальной площади в г. Туапсе"</t>
  </si>
  <si>
    <t>Изготовление постамента "Героям ВОВ"</t>
  </si>
  <si>
    <r>
      <t xml:space="preserve">Благоустройство детских и спортивных площадок </t>
    </r>
    <r>
      <rPr>
        <b/>
        <sz val="10"/>
        <color indexed="8"/>
        <rFont val="Times New Roman"/>
        <family val="1"/>
        <charset val="204"/>
      </rPr>
      <t>краевой бюджет</t>
    </r>
  </si>
  <si>
    <t>Государственная программа Краснодарского края "Развитие топливно-энергетического комплекса"</t>
  </si>
  <si>
    <t>Государственная программа Краснодарского края "Развитие жилищно-коммунального хозяйства"</t>
  </si>
  <si>
    <t>Государственная программа Краснодарского края "Доступная среда"</t>
  </si>
  <si>
    <t>Государственная программа Краснодарского края "Развитие сети автомобильных дорог Краснодарского края"</t>
  </si>
  <si>
    <r>
      <t xml:space="preserve">Мониторинг выполнения Сетевого план-графика расходования бюджетных средств программным методом по состоянию на  30.09.2020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</si>
  <si>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Распределительные газопроводы среднего и низкого давления по ул. Новицкого, пер. Уральский, ул. Фурманова, пер. Самарский, ул. Киселева, ул. Крутая с установкой ГРП-38  ГРП-41 в г. Туапсе Краснодарского края</t>
  </si>
  <si>
    <t>Распределительный газопровод низкого давления от жилого дома № 36 до жилого дома № 47 по ул.  Калараша  в г.Туапсе</t>
  </si>
  <si>
    <t>Организация и осуществление мероприятий по гражданской обороне, предупреждению и ликвидации чрезвычайных ситуаций, стихийных бедствий и их последствий в городе Туапсе</t>
  </si>
  <si>
    <t>Реконструкция ВЛ - 0,4 кВ от ТП - 158 по ул. Строителей, ул.Ломоносова (проект)</t>
  </si>
  <si>
    <t>Реконструкция ВЛ - 0,4 кВ от ТП - 158 по ул. Строителей, ул.Ломоносова (реконструкция)</t>
  </si>
  <si>
    <t xml:space="preserve">Реконструкция КЛ - 10 кВ, 6кВ </t>
  </si>
  <si>
    <t xml:space="preserve">Разработка проектно-сметной документации, прохождение экспертизы, геодезическая съемка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</si>
</sst>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(* #,##0.00_);_(* \(#,##0.00\);_(* &quot;-&quot;??_);_(@_)"/>
    <numFmt numFmtId="167" formatCode="0.0"/>
    <numFmt numFmtId="168" formatCode="#,##0.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6" fontId="6" fillId="0" borderId="0"/>
    <xf numFmtId="43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</cellStyleXfs>
  <cellXfs count="614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1" fillId="0" borderId="3" xfId="1" applyBorder="1"/>
    <xf numFmtId="0" fontId="4" fillId="3" borderId="18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166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1" fillId="3" borderId="3" xfId="7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166" fontId="5" fillId="3" borderId="3" xfId="6" applyNumberFormat="1" applyFont="1" applyFill="1" applyBorder="1" applyAlignment="1" applyProtection="1">
      <alignment horizontal="center" vertical="center" wrapText="1"/>
    </xf>
    <xf numFmtId="0" fontId="1" fillId="3" borderId="3" xfId="1" applyFill="1" applyBorder="1"/>
    <xf numFmtId="166" fontId="5" fillId="3" borderId="7" xfId="3" applyNumberFormat="1" applyFont="1" applyFill="1" applyBorder="1" applyAlignment="1" applyProtection="1">
      <alignment horizontal="center" vertical="center" wrapText="1"/>
      <protection locked="0"/>
    </xf>
    <xf numFmtId="43" fontId="5" fillId="3" borderId="3" xfId="6" applyFont="1" applyFill="1" applyBorder="1" applyAlignment="1" applyProtection="1">
      <alignment horizontal="center" vertical="center" wrapText="1"/>
    </xf>
    <xf numFmtId="166" fontId="29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29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/>
    <xf numFmtId="0" fontId="18" fillId="5" borderId="3" xfId="1" applyFont="1" applyFill="1" applyBorder="1" applyAlignment="1">
      <alignment horizontal="center" vertical="center" wrapText="1"/>
    </xf>
    <xf numFmtId="166" fontId="29" fillId="3" borderId="24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20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1" applyFont="1" applyFill="1" applyBorder="1" applyAlignment="1">
      <alignment horizontal="right" vertical="center"/>
    </xf>
    <xf numFmtId="0" fontId="23" fillId="3" borderId="3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left" vertical="center" wrapText="1"/>
      <protection locked="0"/>
    </xf>
    <xf numFmtId="167" fontId="28" fillId="3" borderId="3" xfId="6" applyNumberFormat="1" applyFont="1" applyFill="1" applyBorder="1" applyAlignment="1" applyProtection="1">
      <alignment horizontal="right" vertical="center" wrapText="1"/>
    </xf>
    <xf numFmtId="0" fontId="4" fillId="6" borderId="16" xfId="1" applyFont="1" applyFill="1" applyBorder="1" applyAlignment="1" applyProtection="1">
      <alignment horizontal="center" vertical="center" wrapText="1"/>
      <protection locked="0"/>
    </xf>
    <xf numFmtId="166" fontId="5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166" fontId="5" fillId="6" borderId="3" xfId="6" applyNumberFormat="1" applyFont="1" applyFill="1" applyBorder="1" applyAlignment="1" applyProtection="1">
      <alignment horizontal="center" vertical="center" wrapText="1"/>
    </xf>
    <xf numFmtId="166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</xf>
    <xf numFmtId="0" fontId="23" fillId="3" borderId="9" xfId="0" applyFont="1" applyFill="1" applyBorder="1" applyAlignment="1">
      <alignment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4" fillId="6" borderId="18" xfId="1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left" vertical="center" wrapText="1"/>
      <protection locked="0"/>
    </xf>
    <xf numFmtId="166" fontId="5" fillId="6" borderId="10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vertical="center" wrapText="1"/>
    </xf>
    <xf numFmtId="0" fontId="12" fillId="3" borderId="3" xfId="1" applyFont="1" applyFill="1" applyBorder="1" applyAlignment="1">
      <alignment horizontal="center"/>
    </xf>
    <xf numFmtId="0" fontId="12" fillId="3" borderId="3" xfId="1" applyFont="1" applyFill="1" applyBorder="1"/>
    <xf numFmtId="0" fontId="12" fillId="3" borderId="4" xfId="1" applyFont="1" applyFill="1" applyBorder="1"/>
    <xf numFmtId="0" fontId="12" fillId="3" borderId="4" xfId="1" applyFont="1" applyFill="1" applyBorder="1" applyAlignment="1">
      <alignment horizontal="center"/>
    </xf>
    <xf numFmtId="2" fontId="12" fillId="3" borderId="3" xfId="1" applyNumberFormat="1" applyFont="1" applyFill="1" applyBorder="1" applyAlignment="1">
      <alignment horizontal="center"/>
    </xf>
    <xf numFmtId="2" fontId="21" fillId="6" borderId="3" xfId="0" applyNumberFormat="1" applyFont="1" applyFill="1" applyBorder="1" applyAlignment="1">
      <alignment horizontal="right" vertical="center" wrapText="1"/>
    </xf>
    <xf numFmtId="166" fontId="5" fillId="6" borderId="3" xfId="3" applyNumberFormat="1" applyFont="1" applyFill="1" applyBorder="1" applyAlignment="1" applyProtection="1">
      <alignment horizontal="right" vertical="center" wrapText="1"/>
      <protection locked="0"/>
    </xf>
    <xf numFmtId="166" fontId="25" fillId="3" borderId="3" xfId="6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Protection="1">
      <protection locked="0"/>
    </xf>
    <xf numFmtId="166" fontId="29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1" applyFont="1" applyFill="1" applyBorder="1" applyAlignment="1" applyProtection="1">
      <alignment horizontal="left" vertical="center" wrapText="1"/>
      <protection locked="0"/>
    </xf>
    <xf numFmtId="0" fontId="4" fillId="6" borderId="23" xfId="1" applyFont="1" applyFill="1" applyBorder="1" applyAlignment="1" applyProtection="1">
      <alignment horizontal="center" vertical="center" wrapText="1"/>
      <protection locked="0"/>
    </xf>
    <xf numFmtId="0" fontId="4" fillId="6" borderId="20" xfId="1" applyFont="1" applyFill="1" applyBorder="1" applyAlignment="1" applyProtection="1">
      <alignment horizontal="center" vertical="center" wrapText="1"/>
      <protection locked="0"/>
    </xf>
    <xf numFmtId="166" fontId="5" fillId="6" borderId="23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1" fillId="3" borderId="7" xfId="1" applyFill="1" applyBorder="1"/>
    <xf numFmtId="0" fontId="27" fillId="3" borderId="20" xfId="1" applyFont="1" applyFill="1" applyBorder="1" applyAlignment="1" applyProtection="1">
      <alignment horizontal="center" vertical="center" wrapText="1"/>
      <protection locked="0"/>
    </xf>
    <xf numFmtId="0" fontId="10" fillId="6" borderId="32" xfId="1" applyFont="1" applyFill="1" applyBorder="1" applyAlignment="1" applyProtection="1">
      <alignment horizontal="center" vertical="center" wrapText="1"/>
      <protection locked="0"/>
    </xf>
    <xf numFmtId="0" fontId="25" fillId="6" borderId="20" xfId="0" applyFont="1" applyFill="1" applyBorder="1" applyAlignment="1">
      <alignment horizontal="left" vertical="top" wrapText="1"/>
    </xf>
    <xf numFmtId="0" fontId="4" fillId="6" borderId="32" xfId="1" applyFont="1" applyFill="1" applyBorder="1" applyAlignment="1" applyProtection="1">
      <alignment horizontal="center" vertical="center" wrapText="1"/>
      <protection locked="0"/>
    </xf>
    <xf numFmtId="0" fontId="4" fillId="6" borderId="4" xfId="1" applyFont="1" applyFill="1" applyBorder="1" applyAlignment="1" applyProtection="1">
      <alignment horizontal="center" vertical="center" wrapText="1"/>
      <protection locked="0"/>
    </xf>
    <xf numFmtId="0" fontId="25" fillId="6" borderId="3" xfId="0" applyFont="1" applyFill="1" applyBorder="1" applyAlignment="1">
      <alignment horizontal="left" vertical="top" wrapText="1"/>
    </xf>
    <xf numFmtId="0" fontId="35" fillId="6" borderId="3" xfId="0" applyFont="1" applyFill="1" applyBorder="1" applyAlignment="1">
      <alignment horizontal="center" vertical="center" wrapText="1"/>
    </xf>
    <xf numFmtId="0" fontId="1" fillId="6" borderId="3" xfId="1" applyFill="1" applyBorder="1" applyProtection="1">
      <protection locked="0"/>
    </xf>
    <xf numFmtId="0" fontId="29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3" xfId="1" applyFont="1" applyFill="1" applyBorder="1" applyAlignment="1">
      <alignment horizontal="left" vertical="top" wrapText="1"/>
    </xf>
    <xf numFmtId="0" fontId="23" fillId="6" borderId="3" xfId="1" applyFont="1" applyFill="1" applyBorder="1" applyAlignment="1">
      <alignment horizontal="center" vertical="center"/>
    </xf>
    <xf numFmtId="0" fontId="16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3" xfId="1" applyFill="1" applyBorder="1"/>
    <xf numFmtId="166" fontId="21" fillId="3" borderId="3" xfId="6" applyNumberFormat="1" applyFont="1" applyFill="1" applyBorder="1" applyAlignment="1" applyProtection="1">
      <alignment horizontal="center" vertical="center" wrapText="1"/>
      <protection locked="0"/>
    </xf>
    <xf numFmtId="168" fontId="16" fillId="3" borderId="3" xfId="4" applyNumberFormat="1" applyFont="1" applyFill="1" applyBorder="1" applyAlignment="1">
      <alignment horizontal="center" vertical="center" wrapText="1"/>
    </xf>
    <xf numFmtId="168" fontId="16" fillId="3" borderId="3" xfId="4" applyNumberFormat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167" fontId="23" fillId="3" borderId="3" xfId="1" applyNumberFormat="1" applyFont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168" fontId="16" fillId="3" borderId="3" xfId="4" applyNumberFormat="1" applyFont="1" applyFill="1" applyBorder="1" applyAlignment="1">
      <alignment horizontal="center" vertical="top"/>
    </xf>
    <xf numFmtId="0" fontId="23" fillId="3" borderId="3" xfId="1" applyFont="1" applyFill="1" applyBorder="1" applyAlignment="1">
      <alignment horizontal="center" vertical="top"/>
    </xf>
    <xf numFmtId="0" fontId="1" fillId="3" borderId="23" xfId="1" applyFill="1" applyBorder="1" applyAlignment="1"/>
    <xf numFmtId="0" fontId="23" fillId="3" borderId="7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23" fillId="3" borderId="3" xfId="1" applyFont="1" applyFill="1" applyBorder="1"/>
    <xf numFmtId="0" fontId="23" fillId="3" borderId="3" xfId="1" applyFont="1" applyFill="1" applyBorder="1" applyAlignment="1">
      <alignment horizontal="center"/>
    </xf>
    <xf numFmtId="166" fontId="5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9" fillId="6" borderId="3" xfId="3" applyNumberFormat="1" applyFont="1" applyFill="1" applyBorder="1" applyAlignment="1" applyProtection="1">
      <alignment horizontal="center" vertical="center" wrapText="1"/>
      <protection locked="0"/>
    </xf>
    <xf numFmtId="167" fontId="11" fillId="3" borderId="3" xfId="0" applyNumberFormat="1" applyFont="1" applyFill="1" applyBorder="1" applyAlignment="1" applyProtection="1">
      <alignment horizontal="right" vertical="center"/>
      <protection locked="0"/>
    </xf>
    <xf numFmtId="167" fontId="3" fillId="3" borderId="3" xfId="0" applyNumberFormat="1" applyFont="1" applyFill="1" applyBorder="1" applyAlignment="1" applyProtection="1">
      <alignment horizontal="right" vertical="center"/>
      <protection locked="0"/>
    </xf>
    <xf numFmtId="167" fontId="28" fillId="3" borderId="9" xfId="6" applyNumberFormat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4" fillId="3" borderId="22" xfId="1" applyFont="1" applyFill="1" applyBorder="1" applyAlignment="1" applyProtection="1">
      <alignment horizontal="center" vertical="center" wrapText="1"/>
      <protection locked="0"/>
    </xf>
    <xf numFmtId="0" fontId="29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ill="1" applyBorder="1"/>
    <xf numFmtId="0" fontId="15" fillId="3" borderId="7" xfId="1" applyFont="1" applyFill="1" applyBorder="1"/>
    <xf numFmtId="167" fontId="15" fillId="3" borderId="7" xfId="1" applyNumberFormat="1" applyFont="1" applyFill="1" applyBorder="1"/>
    <xf numFmtId="0" fontId="0" fillId="3" borderId="3" xfId="0" applyFill="1" applyBorder="1" applyAlignment="1">
      <alignment horizontal="center" vertical="center"/>
    </xf>
    <xf numFmtId="2" fontId="28" fillId="3" borderId="29" xfId="6" applyNumberFormat="1" applyFont="1" applyFill="1" applyBorder="1" applyAlignment="1" applyProtection="1">
      <alignment horizontal="right" vertical="center" wrapText="1"/>
    </xf>
    <xf numFmtId="2" fontId="28" fillId="3" borderId="3" xfId="6" applyNumberFormat="1" applyFont="1" applyFill="1" applyBorder="1" applyAlignment="1" applyProtection="1">
      <alignment horizontal="right" vertical="center" wrapText="1"/>
    </xf>
    <xf numFmtId="2" fontId="11" fillId="3" borderId="3" xfId="0" applyNumberFormat="1" applyFont="1" applyFill="1" applyBorder="1" applyAlignment="1" applyProtection="1">
      <alignment horizontal="right" vertical="center"/>
      <protection locked="0"/>
    </xf>
    <xf numFmtId="2" fontId="28" fillId="3" borderId="9" xfId="6" applyNumberFormat="1" applyFont="1" applyFill="1" applyBorder="1" applyAlignment="1" applyProtection="1">
      <alignment horizontal="right" vertical="center" wrapText="1"/>
    </xf>
    <xf numFmtId="2" fontId="11" fillId="3" borderId="9" xfId="0" applyNumberFormat="1" applyFont="1" applyFill="1" applyBorder="1" applyAlignment="1" applyProtection="1">
      <alignment horizontal="right" vertical="center"/>
      <protection locked="0"/>
    </xf>
    <xf numFmtId="0" fontId="18" fillId="5" borderId="23" xfId="1" applyFont="1" applyFill="1" applyBorder="1" applyAlignment="1">
      <alignment horizontal="center" vertical="center" wrapText="1"/>
    </xf>
    <xf numFmtId="167" fontId="24" fillId="3" borderId="3" xfId="6" applyNumberFormat="1" applyFont="1" applyFill="1" applyBorder="1" applyAlignment="1" applyProtection="1">
      <alignment horizontal="center" vertical="center" wrapText="1"/>
    </xf>
    <xf numFmtId="167" fontId="25" fillId="3" borderId="3" xfId="6" applyNumberFormat="1" applyFont="1" applyFill="1" applyBorder="1" applyAlignment="1" applyProtection="1">
      <alignment horizontal="right" vertical="center" wrapText="1"/>
    </xf>
    <xf numFmtId="167" fontId="25" fillId="3" borderId="3" xfId="0" applyNumberFormat="1" applyFont="1" applyFill="1" applyBorder="1" applyAlignment="1" applyProtection="1">
      <alignment horizontal="right" vertical="center"/>
      <protection locked="0"/>
    </xf>
    <xf numFmtId="2" fontId="24" fillId="3" borderId="3" xfId="6" applyNumberFormat="1" applyFont="1" applyFill="1" applyBorder="1" applyAlignment="1" applyProtection="1">
      <alignment horizontal="center" vertical="center" wrapText="1"/>
    </xf>
    <xf numFmtId="167" fontId="23" fillId="3" borderId="3" xfId="1" applyNumberFormat="1" applyFont="1" applyFill="1" applyBorder="1" applyAlignment="1">
      <alignment horizontal="center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9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6" borderId="4" xfId="1" applyFont="1" applyFill="1" applyBorder="1" applyAlignment="1" applyProtection="1">
      <alignment horizontal="center" vertical="center" wrapText="1"/>
      <protection locked="0"/>
    </xf>
    <xf numFmtId="0" fontId="29" fillId="6" borderId="4" xfId="3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right" vertical="center"/>
      <protection locked="0"/>
    </xf>
    <xf numFmtId="49" fontId="3" fillId="3" borderId="11" xfId="0" applyNumberFormat="1" applyFont="1" applyFill="1" applyBorder="1" applyAlignment="1" applyProtection="1">
      <alignment horizontal="right" vertical="center"/>
      <protection locked="0"/>
    </xf>
    <xf numFmtId="167" fontId="15" fillId="3" borderId="27" xfId="1" applyNumberFormat="1" applyFont="1" applyFill="1" applyBorder="1"/>
    <xf numFmtId="166" fontId="5" fillId="6" borderId="36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Fill="1" applyBorder="1" applyAlignment="1">
      <alignment horizontal="center" vertical="center"/>
    </xf>
    <xf numFmtId="166" fontId="5" fillId="6" borderId="4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4" xfId="1" applyFill="1" applyBorder="1"/>
    <xf numFmtId="166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33" xfId="3" applyNumberFormat="1" applyFont="1" applyFill="1" applyBorder="1" applyAlignment="1" applyProtection="1">
      <alignment horizontal="center" vertical="center" wrapText="1"/>
      <protection locked="0"/>
    </xf>
    <xf numFmtId="2" fontId="21" fillId="6" borderId="4" xfId="0" applyNumberFormat="1" applyFont="1" applyFill="1" applyBorder="1" applyAlignment="1">
      <alignment horizontal="right" vertical="center" wrapText="1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34" xfId="1" applyFont="1" applyFill="1" applyBorder="1" applyAlignment="1" applyProtection="1">
      <alignment horizontal="center" vertical="center" wrapText="1"/>
      <protection locked="0"/>
    </xf>
    <xf numFmtId="0" fontId="1" fillId="0" borderId="23" xfId="1" applyBorder="1"/>
    <xf numFmtId="0" fontId="1" fillId="0" borderId="3" xfId="1" applyBorder="1" applyProtection="1">
      <protection locked="0"/>
    </xf>
    <xf numFmtId="0" fontId="12" fillId="3" borderId="4" xfId="0" applyFont="1" applyFill="1" applyBorder="1" applyProtection="1">
      <protection locked="0"/>
    </xf>
    <xf numFmtId="0" fontId="1" fillId="3" borderId="3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7" fontId="23" fillId="2" borderId="3" xfId="1" applyNumberFormat="1" applyFont="1" applyFill="1" applyBorder="1" applyAlignment="1">
      <alignment horizontal="center" vertical="center"/>
    </xf>
    <xf numFmtId="167" fontId="21" fillId="3" borderId="23" xfId="1" applyNumberFormat="1" applyFont="1" applyFill="1" applyBorder="1" applyAlignment="1">
      <alignment horizontal="center" vertical="center"/>
    </xf>
    <xf numFmtId="167" fontId="1" fillId="3" borderId="3" xfId="1" applyNumberFormat="1" applyFill="1" applyBorder="1" applyAlignment="1">
      <alignment horizontal="center" vertical="center"/>
    </xf>
    <xf numFmtId="167" fontId="32" fillId="3" borderId="23" xfId="1" applyNumberFormat="1" applyFont="1" applyFill="1" applyBorder="1" applyAlignment="1">
      <alignment horizontal="center" vertical="center"/>
    </xf>
    <xf numFmtId="167" fontId="15" fillId="3" borderId="3" xfId="1" applyNumberFormat="1" applyFont="1" applyFill="1" applyBorder="1" applyAlignment="1">
      <alignment horizontal="center" vertical="center"/>
    </xf>
    <xf numFmtId="43" fontId="15" fillId="6" borderId="3" xfId="1" applyNumberFormat="1" applyFont="1" applyFill="1" applyBorder="1" applyAlignment="1" applyProtection="1">
      <alignment horizontal="center" vertical="center"/>
      <protection locked="0"/>
    </xf>
    <xf numFmtId="0" fontId="37" fillId="3" borderId="3" xfId="0" applyFont="1" applyFill="1" applyBorder="1" applyAlignment="1">
      <alignment horizontal="center" vertical="center" wrapText="1"/>
    </xf>
    <xf numFmtId="0" fontId="15" fillId="6" borderId="3" xfId="1" applyFont="1" applyFill="1" applyBorder="1"/>
    <xf numFmtId="9" fontId="12" fillId="3" borderId="3" xfId="1" applyNumberFormat="1" applyFont="1" applyFill="1" applyBorder="1"/>
    <xf numFmtId="0" fontId="1" fillId="0" borderId="3" xfId="1" applyFill="1" applyBorder="1" applyProtection="1">
      <protection locked="0"/>
    </xf>
    <xf numFmtId="0" fontId="1" fillId="0" borderId="0" xfId="1" applyFill="1" applyProtection="1">
      <protection locked="0"/>
    </xf>
    <xf numFmtId="43" fontId="1" fillId="3" borderId="3" xfId="1" applyNumberFormat="1" applyFill="1" applyBorder="1" applyAlignment="1">
      <alignment horizontal="center" vertical="center"/>
    </xf>
    <xf numFmtId="167" fontId="25" fillId="2" borderId="38" xfId="0" applyNumberFormat="1" applyFont="1" applyFill="1" applyBorder="1" applyAlignment="1">
      <alignment horizontal="center" vertical="center" wrapText="1"/>
    </xf>
    <xf numFmtId="167" fontId="25" fillId="3" borderId="3" xfId="1" applyNumberFormat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167" fontId="11" fillId="3" borderId="3" xfId="1" applyNumberFormat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43" fontId="15" fillId="3" borderId="3" xfId="1" applyNumberFormat="1" applyFont="1" applyFill="1" applyBorder="1" applyAlignment="1">
      <alignment horizontal="center" vertical="center"/>
    </xf>
    <xf numFmtId="0" fontId="15" fillId="6" borderId="3" xfId="1" applyFont="1" applyFill="1" applyBorder="1" applyAlignment="1" applyProtection="1">
      <alignment horizontal="center" vertical="center"/>
      <protection locked="0"/>
    </xf>
    <xf numFmtId="2" fontId="15" fillId="3" borderId="3" xfId="0" applyNumberFormat="1" applyFont="1" applyFill="1" applyBorder="1" applyAlignment="1" applyProtection="1">
      <alignment horizontal="center" vertical="center"/>
      <protection locked="0"/>
    </xf>
    <xf numFmtId="2" fontId="15" fillId="3" borderId="3" xfId="1" applyNumberFormat="1" applyFont="1" applyFill="1" applyBorder="1" applyAlignment="1">
      <alignment horizontal="center" vertical="center"/>
    </xf>
    <xf numFmtId="167" fontId="15" fillId="3" borderId="3" xfId="1" applyNumberFormat="1" applyFont="1" applyFill="1" applyBorder="1"/>
    <xf numFmtId="0" fontId="15" fillId="3" borderId="3" xfId="1" applyFont="1" applyFill="1" applyBorder="1" applyProtection="1">
      <protection locked="0"/>
    </xf>
    <xf numFmtId="167" fontId="15" fillId="3" borderId="3" xfId="1" applyNumberFormat="1" applyFont="1" applyFill="1" applyBorder="1" applyProtection="1">
      <protection locked="0"/>
    </xf>
    <xf numFmtId="167" fontId="15" fillId="3" borderId="9" xfId="1" applyNumberFormat="1" applyFont="1" applyFill="1" applyBorder="1"/>
    <xf numFmtId="167" fontId="15" fillId="3" borderId="4" xfId="1" applyNumberFormat="1" applyFont="1" applyFill="1" applyBorder="1"/>
    <xf numFmtId="43" fontId="21" fillId="5" borderId="3" xfId="1" applyNumberFormat="1" applyFont="1" applyFill="1" applyBorder="1" applyAlignment="1">
      <alignment horizontal="center" vertical="center"/>
    </xf>
    <xf numFmtId="2" fontId="21" fillId="5" borderId="3" xfId="1" applyNumberFormat="1" applyFont="1" applyFill="1" applyBorder="1" applyAlignment="1">
      <alignment horizontal="center" vertical="center"/>
    </xf>
    <xf numFmtId="0" fontId="29" fillId="5" borderId="23" xfId="0" applyFont="1" applyFill="1" applyBorder="1" applyAlignment="1" applyProtection="1">
      <alignment horizontal="center" vertical="center" wrapText="1"/>
    </xf>
    <xf numFmtId="167" fontId="24" fillId="3" borderId="3" xfId="6" applyNumberFormat="1" applyFont="1" applyFill="1" applyBorder="1" applyAlignment="1" applyProtection="1">
      <alignment horizontal="right" vertical="center" wrapText="1"/>
    </xf>
    <xf numFmtId="0" fontId="33" fillId="6" borderId="3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3" fillId="6" borderId="3" xfId="1" applyFont="1" applyFill="1" applyBorder="1" applyAlignment="1">
      <alignment horizontal="center" vertical="center"/>
    </xf>
    <xf numFmtId="166" fontId="27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ill="1"/>
    <xf numFmtId="0" fontId="12" fillId="2" borderId="3" xfId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0" fontId="12" fillId="2" borderId="7" xfId="1" applyFont="1" applyFill="1" applyBorder="1" applyAlignment="1">
      <alignment wrapText="1"/>
    </xf>
    <xf numFmtId="2" fontId="12" fillId="2" borderId="3" xfId="1" applyNumberFormat="1" applyFont="1" applyFill="1" applyBorder="1" applyAlignment="1">
      <alignment horizontal="center"/>
    </xf>
    <xf numFmtId="2" fontId="12" fillId="2" borderId="3" xfId="1" applyNumberFormat="1" applyFont="1" applyFill="1" applyBorder="1"/>
    <xf numFmtId="0" fontId="12" fillId="2" borderId="4" xfId="1" applyFont="1" applyFill="1" applyBorder="1"/>
    <xf numFmtId="0" fontId="12" fillId="2" borderId="3" xfId="1" applyFont="1" applyFill="1" applyBorder="1"/>
    <xf numFmtId="0" fontId="12" fillId="2" borderId="0" xfId="1" applyFont="1" applyFill="1"/>
    <xf numFmtId="166" fontId="24" fillId="2" borderId="3" xfId="3" applyNumberFormat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protection locked="0"/>
    </xf>
    <xf numFmtId="166" fontId="29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Protection="1">
      <protection locked="0"/>
    </xf>
    <xf numFmtId="9" fontId="12" fillId="2" borderId="3" xfId="1" applyNumberFormat="1" applyFont="1" applyFill="1" applyBorder="1"/>
    <xf numFmtId="167" fontId="12" fillId="2" borderId="3" xfId="1" applyNumberFormat="1" applyFont="1" applyFill="1" applyBorder="1"/>
    <xf numFmtId="0" fontId="23" fillId="2" borderId="3" xfId="1" applyFont="1" applyFill="1" applyBorder="1" applyAlignment="1">
      <alignment wrapText="1"/>
    </xf>
    <xf numFmtId="167" fontId="1" fillId="2" borderId="3" xfId="1" applyNumberFormat="1" applyFill="1" applyBorder="1"/>
    <xf numFmtId="0" fontId="23" fillId="2" borderId="28" xfId="0" applyFont="1" applyFill="1" applyBorder="1" applyAlignment="1">
      <alignment vertical="top" wrapText="1"/>
    </xf>
    <xf numFmtId="0" fontId="23" fillId="2" borderId="3" xfId="1" applyFont="1" applyFill="1" applyBorder="1" applyAlignment="1">
      <alignment horizontal="left" wrapText="1"/>
    </xf>
    <xf numFmtId="0" fontId="23" fillId="2" borderId="3" xfId="1" applyFont="1" applyFill="1" applyBorder="1" applyAlignment="1">
      <alignment horizontal="left" vertical="top" wrapText="1"/>
    </xf>
    <xf numFmtId="0" fontId="25" fillId="2" borderId="3" xfId="1" applyFont="1" applyFill="1" applyBorder="1" applyAlignment="1">
      <alignment horizontal="center" vertical="center" wrapText="1"/>
    </xf>
    <xf numFmtId="167" fontId="25" fillId="2" borderId="23" xfId="1" applyNumberFormat="1" applyFont="1" applyFill="1" applyBorder="1" applyAlignment="1">
      <alignment horizontal="center" vertical="center"/>
    </xf>
    <xf numFmtId="167" fontId="25" fillId="2" borderId="3" xfId="1" applyNumberFormat="1" applyFont="1" applyFill="1" applyBorder="1" applyAlignment="1">
      <alignment horizontal="center" vertical="center"/>
    </xf>
    <xf numFmtId="167" fontId="25" fillId="2" borderId="3" xfId="1" applyNumberFormat="1" applyFont="1" applyFill="1" applyBorder="1" applyAlignment="1">
      <alignment vertical="center"/>
    </xf>
    <xf numFmtId="167" fontId="25" fillId="2" borderId="3" xfId="1" applyNumberFormat="1" applyFont="1" applyFill="1" applyBorder="1" applyAlignment="1"/>
    <xf numFmtId="0" fontId="23" fillId="2" borderId="14" xfId="0" applyFont="1" applyFill="1" applyBorder="1" applyAlignment="1">
      <alignment vertical="top" wrapText="1"/>
    </xf>
    <xf numFmtId="166" fontId="21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14" xfId="0" applyFont="1" applyFill="1" applyBorder="1" applyAlignment="1">
      <alignment vertical="top" wrapText="1"/>
    </xf>
    <xf numFmtId="166" fontId="25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>
      <alignment vertical="top" wrapText="1"/>
    </xf>
    <xf numFmtId="0" fontId="25" fillId="2" borderId="3" xfId="1" applyFont="1" applyFill="1" applyBorder="1"/>
    <xf numFmtId="167" fontId="23" fillId="2" borderId="38" xfId="0" applyNumberFormat="1" applyFont="1" applyFill="1" applyBorder="1" applyAlignment="1" applyProtection="1">
      <alignment horizontal="center" vertical="center"/>
      <protection locked="0"/>
    </xf>
    <xf numFmtId="167" fontId="23" fillId="2" borderId="38" xfId="0" applyNumberFormat="1" applyFont="1" applyFill="1" applyBorder="1" applyAlignment="1">
      <alignment horizontal="center" vertical="center" wrapText="1"/>
    </xf>
    <xf numFmtId="167" fontId="23" fillId="2" borderId="3" xfId="0" applyNumberFormat="1" applyFont="1" applyFill="1" applyBorder="1" applyAlignment="1">
      <alignment horizontal="center" vertical="center" wrapText="1"/>
    </xf>
    <xf numFmtId="167" fontId="23" fillId="2" borderId="4" xfId="0" applyNumberFormat="1" applyFont="1" applyFill="1" applyBorder="1" applyAlignment="1">
      <alignment horizontal="center" vertical="center" wrapText="1"/>
    </xf>
    <xf numFmtId="167" fontId="3" fillId="2" borderId="39" xfId="0" applyNumberFormat="1" applyFont="1" applyFill="1" applyBorder="1" applyAlignment="1" applyProtection="1">
      <alignment horizontal="center" vertical="center"/>
      <protection locked="0"/>
    </xf>
    <xf numFmtId="167" fontId="34" fillId="2" borderId="38" xfId="0" applyNumberFormat="1" applyFont="1" applyFill="1" applyBorder="1" applyAlignment="1" applyProtection="1">
      <alignment horizontal="center" vertical="center"/>
      <protection locked="0"/>
    </xf>
    <xf numFmtId="167" fontId="3" fillId="2" borderId="38" xfId="0" applyNumberFormat="1" applyFont="1" applyFill="1" applyBorder="1" applyAlignment="1" applyProtection="1">
      <alignment horizontal="center" vertical="center"/>
      <protection locked="0"/>
    </xf>
    <xf numFmtId="167" fontId="0" fillId="2" borderId="38" xfId="0" applyNumberForma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>
      <alignment vertical="top" wrapText="1"/>
    </xf>
    <xf numFmtId="167" fontId="25" fillId="2" borderId="25" xfId="1" applyNumberFormat="1" applyFont="1" applyFill="1" applyBorder="1" applyAlignment="1">
      <alignment horizontal="center" vertical="center"/>
    </xf>
    <xf numFmtId="167" fontId="25" fillId="2" borderId="7" xfId="1" applyNumberFormat="1" applyFont="1" applyFill="1" applyBorder="1" applyAlignment="1">
      <alignment horizontal="center" vertical="center"/>
    </xf>
    <xf numFmtId="167" fontId="25" fillId="2" borderId="27" xfId="1" applyNumberFormat="1" applyFont="1" applyFill="1" applyBorder="1" applyAlignment="1">
      <alignment horizontal="center" vertical="center"/>
    </xf>
    <xf numFmtId="167" fontId="3" fillId="2" borderId="3" xfId="1" applyNumberFormat="1" applyFont="1" applyFill="1" applyBorder="1" applyAlignment="1">
      <alignment horizontal="center" vertical="center"/>
    </xf>
    <xf numFmtId="167" fontId="25" fillId="2" borderId="30" xfId="1" applyNumberFormat="1" applyFont="1" applyFill="1" applyBorder="1" applyAlignment="1">
      <alignment horizontal="center" vertical="center" wrapText="1"/>
    </xf>
    <xf numFmtId="167" fontId="25" fillId="2" borderId="33" xfId="1" applyNumberFormat="1" applyFont="1" applyFill="1" applyBorder="1" applyAlignment="1">
      <alignment horizontal="center" vertical="center"/>
    </xf>
    <xf numFmtId="167" fontId="25" fillId="2" borderId="4" xfId="1" applyNumberFormat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19" fillId="2" borderId="0" xfId="0" applyFont="1" applyFill="1" applyAlignment="1">
      <alignment wrapText="1"/>
    </xf>
    <xf numFmtId="167" fontId="1" fillId="2" borderId="3" xfId="1" applyNumberForma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67" fontId="21" fillId="2" borderId="23" xfId="1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wrapText="1"/>
    </xf>
    <xf numFmtId="167" fontId="1" fillId="2" borderId="7" xfId="1" applyNumberForma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0" xfId="1" applyFill="1" applyProtection="1">
      <protection locked="0"/>
    </xf>
    <xf numFmtId="0" fontId="1" fillId="2" borderId="4" xfId="1" applyFill="1" applyBorder="1"/>
    <xf numFmtId="2" fontId="25" fillId="2" borderId="3" xfId="1" applyNumberFormat="1" applyFont="1" applyFill="1" applyBorder="1" applyAlignment="1">
      <alignment horizontal="center" vertical="center"/>
    </xf>
    <xf numFmtId="167" fontId="26" fillId="2" borderId="3" xfId="0" applyNumberFormat="1" applyFont="1" applyFill="1" applyBorder="1" applyAlignment="1">
      <alignment horizontal="center" vertical="center" wrapText="1"/>
    </xf>
    <xf numFmtId="167" fontId="12" fillId="2" borderId="7" xfId="1" applyNumberFormat="1" applyFont="1" applyFill="1" applyBorder="1"/>
    <xf numFmtId="167" fontId="1" fillId="2" borderId="3" xfId="1" applyNumberFormat="1" applyFill="1" applyBorder="1" applyProtection="1">
      <protection locked="0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1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vertical="center" wrapText="1"/>
    </xf>
    <xf numFmtId="167" fontId="1" fillId="0" borderId="3" xfId="1" applyNumberFormat="1" applyFill="1" applyBorder="1"/>
    <xf numFmtId="0" fontId="23" fillId="0" borderId="3" xfId="1" applyFont="1" applyFill="1" applyBorder="1" applyAlignment="1">
      <alignment wrapText="1"/>
    </xf>
    <xf numFmtId="0" fontId="19" fillId="2" borderId="3" xfId="0" applyFont="1" applyFill="1" applyBorder="1" applyAlignment="1">
      <alignment vertical="center" wrapText="1"/>
    </xf>
    <xf numFmtId="0" fontId="25" fillId="2" borderId="23" xfId="1" applyFont="1" applyFill="1" applyBorder="1" applyAlignment="1">
      <alignment horizontal="center" vertical="center" wrapText="1"/>
    </xf>
    <xf numFmtId="167" fontId="25" fillId="2" borderId="13" xfId="0" applyNumberFormat="1" applyFont="1" applyFill="1" applyBorder="1" applyAlignment="1">
      <alignment horizontal="center" vertical="center" wrapText="1"/>
    </xf>
    <xf numFmtId="0" fontId="29" fillId="3" borderId="20" xfId="1" applyFont="1" applyFill="1" applyBorder="1" applyAlignment="1" applyProtection="1">
      <alignment horizontal="center" vertical="center" wrapText="1"/>
      <protection locked="0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167" fontId="3" fillId="3" borderId="37" xfId="0" applyNumberFormat="1" applyFont="1" applyFill="1" applyBorder="1" applyAlignment="1" applyProtection="1">
      <alignment horizontal="right" vertical="center"/>
      <protection locked="0"/>
    </xf>
    <xf numFmtId="167" fontId="25" fillId="3" borderId="38" xfId="0" applyNumberFormat="1" applyFont="1" applyFill="1" applyBorder="1" applyAlignment="1">
      <alignment horizontal="center" vertical="center" wrapText="1"/>
    </xf>
    <xf numFmtId="167" fontId="23" fillId="3" borderId="4" xfId="1" applyNumberFormat="1" applyFont="1" applyFill="1" applyBorder="1" applyAlignment="1">
      <alignment horizontal="center"/>
    </xf>
    <xf numFmtId="0" fontId="23" fillId="3" borderId="4" xfId="1" applyFont="1" applyFill="1" applyBorder="1"/>
    <xf numFmtId="167" fontId="23" fillId="2" borderId="3" xfId="0" applyNumberFormat="1" applyFont="1" applyFill="1" applyBorder="1" applyAlignment="1">
      <alignment horizontal="center" vertical="center" wrapText="1"/>
    </xf>
    <xf numFmtId="167" fontId="23" fillId="2" borderId="4" xfId="0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wrapText="1"/>
    </xf>
    <xf numFmtId="0" fontId="1" fillId="0" borderId="7" xfId="1" applyFont="1" applyBorder="1" applyAlignment="1">
      <alignment wrapText="1"/>
    </xf>
    <xf numFmtId="167" fontId="40" fillId="0" borderId="7" xfId="1" applyNumberFormat="1" applyFont="1" applyBorder="1"/>
    <xf numFmtId="167" fontId="40" fillId="0" borderId="27" xfId="1" applyNumberFormat="1" applyFont="1" applyBorder="1"/>
    <xf numFmtId="0" fontId="25" fillId="0" borderId="40" xfId="0" applyFont="1" applyFill="1" applyBorder="1" applyAlignment="1">
      <alignment horizontal="center" vertical="center" wrapText="1"/>
    </xf>
    <xf numFmtId="43" fontId="32" fillId="3" borderId="3" xfId="1" applyNumberFormat="1" applyFont="1" applyFill="1" applyBorder="1" applyAlignment="1" applyProtection="1">
      <alignment horizontal="center" vertical="center"/>
      <protection locked="0"/>
    </xf>
    <xf numFmtId="0" fontId="4" fillId="6" borderId="7" xfId="1" applyFont="1" applyFill="1" applyBorder="1" applyAlignment="1" applyProtection="1">
      <alignment horizontal="center" vertical="center" wrapText="1"/>
      <protection locked="0"/>
    </xf>
    <xf numFmtId="166" fontId="5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1" applyFill="1" applyBorder="1" applyProtection="1">
      <protection locked="0"/>
    </xf>
    <xf numFmtId="0" fontId="26" fillId="2" borderId="23" xfId="0" applyFont="1" applyFill="1" applyBorder="1" applyAlignment="1">
      <alignment vertical="top" wrapText="1"/>
    </xf>
    <xf numFmtId="167" fontId="24" fillId="0" borderId="3" xfId="6" applyNumberFormat="1" applyFont="1" applyFill="1" applyBorder="1" applyAlignment="1" applyProtection="1">
      <alignment horizontal="center" vertical="center" wrapText="1"/>
    </xf>
    <xf numFmtId="167" fontId="23" fillId="0" borderId="3" xfId="6" applyNumberFormat="1" applyFont="1" applyFill="1" applyBorder="1" applyAlignment="1" applyProtection="1">
      <alignment horizontal="center" vertical="center" wrapText="1"/>
    </xf>
    <xf numFmtId="167" fontId="34" fillId="0" borderId="4" xfId="0" applyNumberFormat="1" applyFont="1" applyFill="1" applyBorder="1" applyAlignment="1" applyProtection="1">
      <alignment horizontal="center" vertical="center"/>
      <protection locked="0"/>
    </xf>
    <xf numFmtId="167" fontId="23" fillId="0" borderId="3" xfId="0" applyNumberFormat="1" applyFont="1" applyFill="1" applyBorder="1" applyAlignment="1" applyProtection="1">
      <alignment horizontal="center" vertical="center"/>
      <protection locked="0"/>
    </xf>
    <xf numFmtId="167" fontId="25" fillId="0" borderId="3" xfId="0" applyNumberFormat="1" applyFont="1" applyFill="1" applyBorder="1" applyAlignment="1" applyProtection="1">
      <alignment horizontal="center" vertical="center"/>
      <protection locked="0"/>
    </xf>
    <xf numFmtId="167" fontId="25" fillId="0" borderId="4" xfId="0" applyNumberFormat="1" applyFont="1" applyFill="1" applyBorder="1" applyAlignment="1" applyProtection="1">
      <alignment horizontal="center" vertical="center"/>
      <protection locked="0"/>
    </xf>
    <xf numFmtId="167" fontId="24" fillId="0" borderId="9" xfId="6" applyNumberFormat="1" applyFont="1" applyFill="1" applyBorder="1" applyAlignment="1" applyProtection="1">
      <alignment horizontal="center" vertical="center" wrapText="1"/>
    </xf>
    <xf numFmtId="167" fontId="3" fillId="0" borderId="9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24" fillId="0" borderId="4" xfId="6" applyNumberFormat="1" applyFont="1" applyFill="1" applyBorder="1" applyAlignment="1" applyProtection="1">
      <alignment horizontal="center" vertical="center" wrapText="1"/>
    </xf>
    <xf numFmtId="49" fontId="23" fillId="0" borderId="3" xfId="0" applyNumberFormat="1" applyFont="1" applyFill="1" applyBorder="1" applyAlignment="1">
      <alignment vertical="top" wrapText="1"/>
    </xf>
    <xf numFmtId="166" fontId="27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/>
    <xf numFmtId="166" fontId="27" fillId="3" borderId="3" xfId="6" applyNumberFormat="1" applyFont="1" applyFill="1" applyBorder="1" applyAlignment="1" applyProtection="1">
      <alignment horizontal="center" vertical="center" wrapText="1"/>
    </xf>
    <xf numFmtId="43" fontId="1" fillId="3" borderId="3" xfId="1" applyNumberFormat="1" applyFont="1" applyFill="1" applyBorder="1" applyAlignment="1">
      <alignment horizontal="center" vertical="center"/>
    </xf>
    <xf numFmtId="0" fontId="27" fillId="2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/>
    </xf>
    <xf numFmtId="0" fontId="12" fillId="0" borderId="3" xfId="1" applyFont="1" applyFill="1" applyBorder="1"/>
    <xf numFmtId="0" fontId="15" fillId="0" borderId="7" xfId="1" applyFont="1" applyFill="1" applyBorder="1" applyAlignment="1">
      <alignment wrapText="1"/>
    </xf>
    <xf numFmtId="167" fontId="25" fillId="0" borderId="3" xfId="1" applyNumberFormat="1" applyFont="1" applyFill="1" applyBorder="1" applyAlignment="1">
      <alignment horizontal="center" vertical="center"/>
    </xf>
    <xf numFmtId="167" fontId="1" fillId="0" borderId="7" xfId="1" applyNumberFormat="1" applyBorder="1"/>
    <xf numFmtId="167" fontId="1" fillId="0" borderId="27" xfId="1" applyNumberFormat="1" applyBorder="1"/>
    <xf numFmtId="0" fontId="23" fillId="0" borderId="3" xfId="1" applyFont="1" applyFill="1" applyBorder="1" applyAlignment="1">
      <alignment horizontal="left" wrapText="1"/>
    </xf>
    <xf numFmtId="49" fontId="23" fillId="0" borderId="3" xfId="1" applyNumberFormat="1" applyFont="1" applyFill="1" applyBorder="1" applyAlignment="1">
      <alignment horizontal="left" wrapText="1"/>
    </xf>
    <xf numFmtId="167" fontId="23" fillId="0" borderId="3" xfId="0" applyNumberFormat="1" applyFont="1" applyFill="1" applyBorder="1" applyAlignment="1">
      <alignment horizontal="center" vertical="center" wrapText="1"/>
    </xf>
    <xf numFmtId="167" fontId="25" fillId="2" borderId="3" xfId="1" applyNumberFormat="1" applyFont="1" applyFill="1" applyBorder="1"/>
    <xf numFmtId="167" fontId="25" fillId="0" borderId="3" xfId="1" applyNumberFormat="1" applyFont="1" applyFill="1" applyBorder="1"/>
    <xf numFmtId="0" fontId="11" fillId="2" borderId="3" xfId="1" applyFont="1" applyFill="1" applyBorder="1" applyAlignment="1">
      <alignment wrapText="1"/>
    </xf>
    <xf numFmtId="0" fontId="11" fillId="2" borderId="3" xfId="1" applyFont="1" applyFill="1" applyBorder="1"/>
    <xf numFmtId="0" fontId="25" fillId="2" borderId="3" xfId="1" applyFont="1" applyFill="1" applyBorder="1" applyAlignment="1">
      <alignment wrapText="1"/>
    </xf>
    <xf numFmtId="167" fontId="11" fillId="0" borderId="3" xfId="1" applyNumberFormat="1" applyFont="1" applyFill="1" applyBorder="1"/>
    <xf numFmtId="167" fontId="21" fillId="2" borderId="33" xfId="1" applyNumberFormat="1" applyFont="1" applyFill="1" applyBorder="1" applyAlignment="1">
      <alignment horizontal="center" vertical="center"/>
    </xf>
    <xf numFmtId="0" fontId="21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 wrapText="1"/>
    </xf>
    <xf numFmtId="2" fontId="21" fillId="5" borderId="7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7" fontId="25" fillId="2" borderId="4" xfId="0" applyNumberFormat="1" applyFont="1" applyFill="1" applyBorder="1" applyAlignment="1" applyProtection="1">
      <alignment horizontal="center" vertical="center"/>
      <protection locked="0"/>
    </xf>
    <xf numFmtId="167" fontId="34" fillId="2" borderId="4" xfId="0" applyNumberFormat="1" applyFont="1" applyFill="1" applyBorder="1" applyAlignment="1" applyProtection="1">
      <alignment horizontal="center" vertical="center"/>
      <protection locked="0"/>
    </xf>
    <xf numFmtId="167" fontId="3" fillId="2" borderId="4" xfId="0" applyNumberFormat="1" applyFont="1" applyFill="1" applyBorder="1" applyAlignment="1" applyProtection="1">
      <alignment horizontal="center" vertical="center"/>
      <protection locked="0"/>
    </xf>
    <xf numFmtId="167" fontId="28" fillId="3" borderId="4" xfId="6" applyNumberFormat="1" applyFont="1" applyFill="1" applyBorder="1" applyAlignment="1" applyProtection="1">
      <alignment horizontal="right" vertical="center" wrapText="1"/>
    </xf>
    <xf numFmtId="167" fontId="28" fillId="3" borderId="11" xfId="6" applyNumberFormat="1" applyFont="1" applyFill="1" applyBorder="1" applyAlignment="1" applyProtection="1">
      <alignment horizontal="right" vertical="center" wrapText="1"/>
    </xf>
    <xf numFmtId="167" fontId="24" fillId="3" borderId="4" xfId="6" applyNumberFormat="1" applyFont="1" applyFill="1" applyBorder="1" applyAlignment="1" applyProtection="1">
      <alignment horizontal="center" vertical="center" wrapText="1"/>
    </xf>
    <xf numFmtId="0" fontId="1" fillId="3" borderId="4" xfId="1" applyFill="1" applyBorder="1" applyProtection="1">
      <protection locked="0"/>
    </xf>
    <xf numFmtId="167" fontId="25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/>
    <xf numFmtId="167" fontId="1" fillId="3" borderId="4" xfId="1" applyNumberFormat="1" applyFont="1" applyFill="1" applyBorder="1" applyAlignment="1">
      <alignment horizontal="center" vertical="center"/>
    </xf>
    <xf numFmtId="0" fontId="1" fillId="3" borderId="4" xfId="1" applyFont="1" applyFill="1" applyBorder="1"/>
    <xf numFmtId="43" fontId="1" fillId="3" borderId="4" xfId="1" applyNumberFormat="1" applyFont="1" applyFill="1" applyBorder="1" applyAlignment="1">
      <alignment horizontal="center" vertical="center"/>
    </xf>
    <xf numFmtId="167" fontId="1" fillId="3" borderId="4" xfId="1" applyNumberFormat="1" applyFill="1" applyBorder="1" applyAlignment="1">
      <alignment horizontal="center" vertical="center"/>
    </xf>
    <xf numFmtId="43" fontId="1" fillId="3" borderId="4" xfId="1" applyNumberFormat="1" applyFill="1" applyBorder="1" applyAlignment="1">
      <alignment horizontal="center" vertical="center"/>
    </xf>
    <xf numFmtId="167" fontId="25" fillId="3" borderId="4" xfId="0" applyNumberFormat="1" applyFont="1" applyFill="1" applyBorder="1" applyAlignment="1">
      <alignment horizontal="center" vertical="center" wrapText="1"/>
    </xf>
    <xf numFmtId="166" fontId="5" fillId="6" borderId="4" xfId="6" applyNumberFormat="1" applyFont="1" applyFill="1" applyBorder="1" applyAlignment="1" applyProtection="1">
      <alignment horizontal="center" vertical="center" wrapText="1"/>
    </xf>
    <xf numFmtId="0" fontId="1" fillId="6" borderId="4" xfId="1" applyFill="1" applyBorder="1" applyProtection="1">
      <protection locked="0"/>
    </xf>
    <xf numFmtId="167" fontId="25" fillId="2" borderId="33" xfId="0" applyNumberFormat="1" applyFont="1" applyFill="1" applyBorder="1" applyAlignment="1">
      <alignment horizontal="center" vertical="center" wrapText="1"/>
    </xf>
    <xf numFmtId="167" fontId="25" fillId="3" borderId="4" xfId="1" applyNumberFormat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/>
    </xf>
    <xf numFmtId="9" fontId="12" fillId="0" borderId="3" xfId="0" applyNumberFormat="1" applyFont="1" applyFill="1" applyBorder="1" applyAlignment="1" applyProtection="1">
      <alignment horizontal="center" vertical="center"/>
      <protection locked="0"/>
    </xf>
    <xf numFmtId="167" fontId="12" fillId="0" borderId="3" xfId="0" applyNumberFormat="1" applyFont="1" applyFill="1" applyBorder="1" applyProtection="1">
      <protection locked="0"/>
    </xf>
    <xf numFmtId="167" fontId="12" fillId="0" borderId="3" xfId="0" applyNumberFormat="1" applyFont="1" applyFill="1" applyBorder="1" applyAlignment="1" applyProtection="1">
      <alignment horizontal="center" vertical="center"/>
      <protection locked="0"/>
    </xf>
    <xf numFmtId="9" fontId="12" fillId="0" borderId="23" xfId="0" applyNumberFormat="1" applyFont="1" applyFill="1" applyBorder="1" applyAlignment="1" applyProtection="1">
      <alignment horizontal="center" vertical="center"/>
      <protection locked="0"/>
    </xf>
    <xf numFmtId="167" fontId="12" fillId="0" borderId="23" xfId="0" applyNumberFormat="1" applyFont="1" applyFill="1" applyBorder="1" applyAlignment="1" applyProtection="1">
      <alignment horizontal="center" vertical="center"/>
      <protection locked="0"/>
    </xf>
    <xf numFmtId="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3" xfId="0" applyNumberFormat="1" applyFont="1" applyBorder="1" applyAlignment="1">
      <alignment horizontal="center" vertical="center" wrapText="1"/>
    </xf>
    <xf numFmtId="0" fontId="1" fillId="0" borderId="22" xfId="1" applyFill="1" applyBorder="1"/>
    <xf numFmtId="0" fontId="1" fillId="0" borderId="22" xfId="1" applyFill="1" applyBorder="1" applyProtection="1">
      <protection locked="0"/>
    </xf>
    <xf numFmtId="0" fontId="1" fillId="0" borderId="22" xfId="1" applyBorder="1"/>
    <xf numFmtId="9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2" xfId="1" applyBorder="1" applyProtection="1">
      <protection locked="0"/>
    </xf>
    <xf numFmtId="0" fontId="18" fillId="0" borderId="0" xfId="1" applyFont="1" applyBorder="1" applyAlignment="1">
      <alignment vertical="top"/>
    </xf>
    <xf numFmtId="167" fontId="1" fillId="0" borderId="3" xfId="1" applyNumberFormat="1" applyBorder="1"/>
    <xf numFmtId="167" fontId="1" fillId="0" borderId="4" xfId="1" applyNumberFormat="1" applyBorder="1"/>
    <xf numFmtId="0" fontId="18" fillId="0" borderId="27" xfId="1" applyFont="1" applyBorder="1" applyAlignment="1">
      <alignment horizontal="center" vertical="center" wrapText="1"/>
    </xf>
    <xf numFmtId="0" fontId="38" fillId="0" borderId="44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0" fillId="0" borderId="0" xfId="0" applyFill="1" applyAlignment="1"/>
    <xf numFmtId="168" fontId="16" fillId="6" borderId="3" xfId="4" applyNumberFormat="1" applyFont="1" applyFill="1" applyBorder="1" applyAlignment="1">
      <alignment horizontal="center" vertical="top"/>
    </xf>
    <xf numFmtId="167" fontId="23" fillId="6" borderId="3" xfId="1" applyNumberFormat="1" applyFont="1" applyFill="1" applyBorder="1" applyAlignment="1">
      <alignment horizontal="center" vertical="top"/>
    </xf>
    <xf numFmtId="0" fontId="23" fillId="6" borderId="3" xfId="1" applyFont="1" applyFill="1" applyBorder="1" applyAlignment="1">
      <alignment horizontal="center" vertical="top"/>
    </xf>
    <xf numFmtId="0" fontId="23" fillId="6" borderId="4" xfId="1" applyFont="1" applyFill="1" applyBorder="1" applyAlignment="1">
      <alignment horizontal="center" vertical="center"/>
    </xf>
    <xf numFmtId="168" fontId="23" fillId="6" borderId="3" xfId="1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2" fontId="32" fillId="6" borderId="3" xfId="0" applyNumberFormat="1" applyFont="1" applyFill="1" applyBorder="1" applyAlignment="1">
      <alignment horizontal="right" vertical="center" wrapText="1"/>
    </xf>
    <xf numFmtId="167" fontId="34" fillId="2" borderId="3" xfId="0" applyNumberFormat="1" applyFont="1" applyFill="1" applyBorder="1" applyAlignment="1" applyProtection="1">
      <alignment horizontal="center" vertical="center"/>
      <protection locked="0"/>
    </xf>
    <xf numFmtId="167" fontId="24" fillId="0" borderId="23" xfId="6" applyNumberFormat="1" applyFont="1" applyFill="1" applyBorder="1" applyAlignment="1" applyProtection="1">
      <alignment horizontal="center" vertical="center" wrapText="1"/>
    </xf>
    <xf numFmtId="167" fontId="23" fillId="0" borderId="23" xfId="6" applyNumberFormat="1" applyFont="1" applyFill="1" applyBorder="1" applyAlignment="1" applyProtection="1">
      <alignment horizontal="center" vertical="center" wrapText="1"/>
    </xf>
    <xf numFmtId="167" fontId="3" fillId="2" borderId="13" xfId="0" applyNumberFormat="1" applyFont="1" applyFill="1" applyBorder="1" applyAlignment="1" applyProtection="1">
      <alignment horizontal="center" vertical="center"/>
      <protection locked="0"/>
    </xf>
    <xf numFmtId="167" fontId="25" fillId="2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2" fillId="0" borderId="3" xfId="1" applyFont="1" applyFill="1" applyBorder="1" applyAlignment="1">
      <alignment wrapText="1"/>
    </xf>
    <xf numFmtId="0" fontId="21" fillId="0" borderId="3" xfId="1" applyFont="1" applyFill="1" applyBorder="1" applyAlignment="1">
      <alignment wrapText="1"/>
    </xf>
    <xf numFmtId="0" fontId="21" fillId="0" borderId="3" xfId="1" applyFont="1" applyFill="1" applyBorder="1"/>
    <xf numFmtId="0" fontId="23" fillId="6" borderId="20" xfId="0" applyFont="1" applyFill="1" applyBorder="1" applyAlignment="1">
      <alignment vertical="center" wrapText="1"/>
    </xf>
    <xf numFmtId="0" fontId="23" fillId="6" borderId="26" xfId="0" applyFont="1" applyFill="1" applyBorder="1" applyAlignment="1">
      <alignment vertical="center" wrapText="1"/>
    </xf>
    <xf numFmtId="0" fontId="23" fillId="6" borderId="20" xfId="1" applyFont="1" applyFill="1" applyBorder="1" applyAlignment="1">
      <alignment horizontal="left" vertical="top" wrapText="1"/>
    </xf>
    <xf numFmtId="0" fontId="23" fillId="3" borderId="23" xfId="0" applyFont="1" applyFill="1" applyBorder="1" applyAlignment="1">
      <alignment vertical="center" wrapText="1"/>
    </xf>
    <xf numFmtId="0" fontId="12" fillId="6" borderId="20" xfId="0" applyFont="1" applyFill="1" applyBorder="1" applyAlignment="1" applyProtection="1">
      <alignment horizontal="left" vertical="center" wrapText="1"/>
      <protection locked="0"/>
    </xf>
    <xf numFmtId="0" fontId="23" fillId="3" borderId="20" xfId="0" applyFont="1" applyFill="1" applyBorder="1" applyAlignment="1">
      <alignment vertical="center" wrapText="1"/>
    </xf>
    <xf numFmtId="0" fontId="23" fillId="6" borderId="22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vertical="top" wrapText="1"/>
    </xf>
    <xf numFmtId="0" fontId="26" fillId="2" borderId="25" xfId="0" applyFont="1" applyFill="1" applyBorder="1" applyAlignment="1">
      <alignment vertical="top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16" fillId="3" borderId="23" xfId="1" applyFont="1" applyFill="1" applyBorder="1" applyAlignment="1" applyProtection="1">
      <alignment horizontal="left" vertical="center" wrapText="1"/>
      <protection locked="0"/>
    </xf>
    <xf numFmtId="0" fontId="16" fillId="6" borderId="20" xfId="1" applyFont="1" applyFill="1" applyBorder="1" applyAlignment="1" applyProtection="1">
      <alignment horizontal="left" vertical="center" wrapText="1"/>
      <protection locked="0"/>
    </xf>
    <xf numFmtId="0" fontId="23" fillId="3" borderId="22" xfId="0" applyFont="1" applyFill="1" applyBorder="1" applyAlignment="1">
      <alignment vertical="center" wrapText="1"/>
    </xf>
    <xf numFmtId="0" fontId="16" fillId="3" borderId="22" xfId="1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>
      <alignment vertical="top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21" fillId="0" borderId="3" xfId="1" applyFont="1" applyBorder="1" applyAlignment="1">
      <alignment horizontal="left" wrapText="1"/>
    </xf>
    <xf numFmtId="0" fontId="26" fillId="0" borderId="3" xfId="0" applyFont="1" applyFill="1" applyBorder="1" applyAlignment="1">
      <alignment horizontal="left" vertical="top" wrapText="1"/>
    </xf>
    <xf numFmtId="0" fontId="21" fillId="0" borderId="3" xfId="1" applyFont="1" applyBorder="1" applyAlignment="1">
      <alignment horizontal="left" vertical="top" wrapText="1"/>
    </xf>
    <xf numFmtId="0" fontId="21" fillId="0" borderId="3" xfId="1" applyFont="1" applyBorder="1" applyAlignment="1">
      <alignment horizontal="left"/>
    </xf>
    <xf numFmtId="0" fontId="21" fillId="0" borderId="3" xfId="1" applyFont="1" applyBorder="1" applyAlignment="1">
      <alignment horizontal="right"/>
    </xf>
    <xf numFmtId="0" fontId="21" fillId="0" borderId="3" xfId="1" applyFont="1" applyBorder="1" applyAlignment="1">
      <alignment horizontal="right" wrapText="1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32" fillId="0" borderId="3" xfId="1" applyFont="1" applyBorder="1" applyAlignment="1">
      <alignment vertical="top" wrapText="1"/>
    </xf>
    <xf numFmtId="0" fontId="21" fillId="0" borderId="4" xfId="1" applyFont="1" applyBorder="1" applyAlignment="1">
      <alignment horizontal="right"/>
    </xf>
    <xf numFmtId="0" fontId="21" fillId="0" borderId="6" xfId="1" applyFont="1" applyBorder="1" applyAlignment="1">
      <alignment horizontal="right"/>
    </xf>
    <xf numFmtId="0" fontId="21" fillId="2" borderId="3" xfId="1" applyFont="1" applyFill="1" applyBorder="1" applyAlignment="1"/>
    <xf numFmtId="2" fontId="21" fillId="2" borderId="3" xfId="1" applyNumberFormat="1" applyFont="1" applyFill="1" applyBorder="1" applyAlignment="1"/>
    <xf numFmtId="0" fontId="32" fillId="0" borderId="3" xfId="1" applyFont="1" applyFill="1" applyBorder="1" applyAlignment="1">
      <alignment horizontal="left" wrapText="1"/>
    </xf>
    <xf numFmtId="0" fontId="21" fillId="0" borderId="3" xfId="1" applyFont="1" applyFill="1" applyBorder="1" applyAlignment="1">
      <alignment horizontal="left" wrapText="1"/>
    </xf>
    <xf numFmtId="166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1" applyFont="1" applyFill="1" applyBorder="1" applyAlignment="1">
      <alignment horizontal="right" vertical="center"/>
    </xf>
    <xf numFmtId="165" fontId="32" fillId="0" borderId="3" xfId="1" applyNumberFormat="1" applyFont="1" applyFill="1" applyBorder="1" applyAlignment="1">
      <alignment horizontal="right" vertical="center"/>
    </xf>
    <xf numFmtId="0" fontId="32" fillId="0" borderId="3" xfId="1" applyFont="1" applyBorder="1" applyAlignment="1">
      <alignment horizontal="left" wrapText="1"/>
    </xf>
    <xf numFmtId="0" fontId="32" fillId="0" borderId="3" xfId="1" applyFont="1" applyBorder="1" applyAlignment="1">
      <alignment horizontal="left"/>
    </xf>
    <xf numFmtId="166" fontId="5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1" applyFont="1" applyFill="1" applyBorder="1" applyAlignment="1">
      <alignment horizontal="left" vertical="center" wrapText="1"/>
    </xf>
    <xf numFmtId="0" fontId="21" fillId="3" borderId="29" xfId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 wrapText="1"/>
    </xf>
    <xf numFmtId="0" fontId="21" fillId="3" borderId="22" xfId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/>
    </xf>
    <xf numFmtId="0" fontId="21" fillId="3" borderId="7" xfId="1" applyFont="1" applyFill="1" applyBorder="1" applyAlignment="1">
      <alignment horizontal="left" wrapText="1"/>
    </xf>
    <xf numFmtId="0" fontId="21" fillId="2" borderId="7" xfId="1" applyFont="1" applyFill="1" applyBorder="1" applyAlignment="1">
      <alignment horizontal="left" wrapText="1"/>
    </xf>
    <xf numFmtId="166" fontId="5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7" xfId="1" applyFont="1" applyBorder="1" applyAlignment="1">
      <alignment horizontal="left"/>
    </xf>
    <xf numFmtId="0" fontId="32" fillId="0" borderId="7" xfId="1" applyFont="1" applyBorder="1" applyAlignment="1">
      <alignment horizontal="left" wrapText="1"/>
    </xf>
    <xf numFmtId="0" fontId="32" fillId="0" borderId="7" xfId="1" applyFont="1" applyFill="1" applyBorder="1" applyAlignment="1">
      <alignment horizontal="left" wrapText="1"/>
    </xf>
    <xf numFmtId="0" fontId="21" fillId="0" borderId="7" xfId="1" applyFont="1" applyFill="1" applyBorder="1" applyAlignment="1">
      <alignment horizontal="left" wrapText="1"/>
    </xf>
    <xf numFmtId="166" fontId="5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wrapText="1"/>
    </xf>
    <xf numFmtId="0" fontId="1" fillId="0" borderId="7" xfId="1" applyFont="1" applyBorder="1"/>
    <xf numFmtId="0" fontId="32" fillId="0" borderId="7" xfId="1" applyFont="1" applyBorder="1" applyAlignment="1">
      <alignment wrapText="1"/>
    </xf>
    <xf numFmtId="167" fontId="25" fillId="2" borderId="0" xfId="1" applyNumberFormat="1" applyFont="1" applyFill="1" applyAlignment="1">
      <alignment horizontal="center" vertical="center"/>
    </xf>
    <xf numFmtId="0" fontId="21" fillId="2" borderId="23" xfId="1" applyFont="1" applyFill="1" applyBorder="1" applyAlignment="1">
      <alignment horizontal="center" vertical="center"/>
    </xf>
    <xf numFmtId="167" fontId="1" fillId="2" borderId="23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12" fillId="2" borderId="3" xfId="1" applyFont="1" applyFill="1" applyBorder="1" applyAlignment="1">
      <alignment vertical="center"/>
    </xf>
    <xf numFmtId="0" fontId="1" fillId="0" borderId="0" xfId="1"/>
    <xf numFmtId="0" fontId="1" fillId="0" borderId="3" xfId="1" applyBorder="1"/>
    <xf numFmtId="0" fontId="26" fillId="0" borderId="3" xfId="0" applyFont="1" applyFill="1" applyBorder="1" applyAlignment="1">
      <alignment vertical="top" wrapText="1"/>
    </xf>
    <xf numFmtId="166" fontId="25" fillId="0" borderId="5" xfId="6" applyNumberFormat="1" applyFont="1" applyFill="1" applyBorder="1" applyAlignment="1" applyProtection="1">
      <alignment vertical="center" wrapText="1"/>
      <protection locked="0"/>
    </xf>
    <xf numFmtId="166" fontId="25" fillId="0" borderId="3" xfId="6" applyNumberFormat="1" applyFont="1" applyFill="1" applyBorder="1" applyAlignment="1" applyProtection="1">
      <alignment vertical="center" wrapText="1"/>
      <protection locked="0"/>
    </xf>
    <xf numFmtId="0" fontId="4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>
      <alignment vertical="top" wrapText="1"/>
    </xf>
    <xf numFmtId="0" fontId="41" fillId="0" borderId="23" xfId="0" applyFont="1" applyFill="1" applyBorder="1" applyAlignment="1">
      <alignment vertical="top" wrapText="1"/>
    </xf>
    <xf numFmtId="0" fontId="21" fillId="0" borderId="0" xfId="1" applyFont="1" applyFill="1" applyAlignment="1">
      <alignment wrapText="1"/>
    </xf>
    <xf numFmtId="0" fontId="32" fillId="0" borderId="3" xfId="1" applyFont="1" applyBorder="1" applyAlignment="1">
      <alignment horizontal="left" vertical="center" wrapText="1"/>
    </xf>
    <xf numFmtId="0" fontId="32" fillId="0" borderId="3" xfId="1" applyFont="1" applyBorder="1" applyAlignment="1">
      <alignment wrapText="1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5" fillId="0" borderId="7" xfId="4" applyFont="1" applyFill="1" applyBorder="1" applyAlignment="1">
      <alignment vertical="top" wrapText="1"/>
    </xf>
    <xf numFmtId="0" fontId="0" fillId="0" borderId="22" xfId="0" applyFill="1" applyBorder="1" applyAlignment="1"/>
    <xf numFmtId="0" fontId="0" fillId="0" borderId="23" xfId="0" applyFill="1" applyBorder="1" applyAlignment="1"/>
    <xf numFmtId="0" fontId="12" fillId="0" borderId="7" xfId="1" applyFont="1" applyFill="1" applyBorder="1" applyAlignment="1">
      <alignment horizontal="center" vertical="center" wrapText="1"/>
    </xf>
    <xf numFmtId="166" fontId="27" fillId="0" borderId="3" xfId="6" applyNumberFormat="1" applyFont="1" applyFill="1" applyBorder="1" applyAlignment="1" applyProtection="1">
      <alignment horizontal="center" vertical="center" wrapText="1"/>
    </xf>
    <xf numFmtId="166" fontId="27" fillId="0" borderId="7" xfId="6" applyNumberFormat="1" applyFont="1" applyFill="1" applyBorder="1" applyAlignment="1" applyProtection="1">
      <alignment horizontal="center" vertical="center" wrapText="1"/>
    </xf>
    <xf numFmtId="166" fontId="16" fillId="0" borderId="7" xfId="6" applyNumberFormat="1" applyFont="1" applyFill="1" applyBorder="1" applyAlignment="1" applyProtection="1">
      <alignment horizontal="center" vertical="center" wrapText="1"/>
    </xf>
    <xf numFmtId="166" fontId="16" fillId="0" borderId="3" xfId="6" applyNumberFormat="1" applyFont="1" applyFill="1" applyBorder="1" applyAlignment="1" applyProtection="1">
      <alignment horizontal="center" vertical="center" wrapText="1"/>
    </xf>
    <xf numFmtId="167" fontId="21" fillId="0" borderId="38" xfId="0" applyNumberFormat="1" applyFont="1" applyFill="1" applyBorder="1" applyAlignment="1">
      <alignment horizontal="center" vertical="center" wrapText="1"/>
    </xf>
    <xf numFmtId="167" fontId="21" fillId="0" borderId="6" xfId="0" applyNumberFormat="1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167" fontId="2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9" fillId="0" borderId="20" xfId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 applyProtection="1">
      <alignment horizontal="center" vertical="center" wrapText="1"/>
      <protection locked="0"/>
    </xf>
    <xf numFmtId="0" fontId="37" fillId="0" borderId="3" xfId="0" applyFont="1" applyFill="1" applyBorder="1" applyAlignment="1">
      <alignment wrapText="1"/>
    </xf>
    <xf numFmtId="2" fontId="23" fillId="0" borderId="4" xfId="1" applyNumberFormat="1" applyFont="1" applyFill="1" applyBorder="1" applyAlignment="1">
      <alignment horizontal="center" vertical="center" wrapText="1"/>
    </xf>
    <xf numFmtId="166" fontId="5" fillId="0" borderId="4" xfId="3" applyNumberFormat="1" applyFont="1" applyFill="1" applyBorder="1" applyAlignment="1" applyProtection="1">
      <alignment horizontal="center" vertical="center" wrapText="1"/>
      <protection locked="0"/>
    </xf>
    <xf numFmtId="167" fontId="23" fillId="0" borderId="4" xfId="1" applyNumberFormat="1" applyFont="1" applyFill="1" applyBorder="1" applyAlignment="1">
      <alignment horizontal="center" vertical="center"/>
    </xf>
    <xf numFmtId="167" fontId="23" fillId="0" borderId="3" xfId="1" applyNumberFormat="1" applyFont="1" applyFill="1" applyBorder="1" applyAlignment="1">
      <alignment horizontal="center" vertical="center"/>
    </xf>
    <xf numFmtId="164" fontId="21" fillId="5" borderId="7" xfId="1" applyNumberFormat="1" applyFont="1" applyFill="1" applyBorder="1" applyAlignment="1">
      <alignment horizontal="center" vertical="center"/>
    </xf>
    <xf numFmtId="0" fontId="25" fillId="0" borderId="7" xfId="1" applyFont="1" applyFill="1" applyBorder="1" applyAlignment="1" applyProtection="1">
      <alignment horizontal="center" vertical="center"/>
      <protection locked="0"/>
    </xf>
    <xf numFmtId="0" fontId="36" fillId="6" borderId="3" xfId="0" applyFont="1" applyFill="1" applyBorder="1" applyAlignment="1">
      <alignment horizontal="left" wrapText="1"/>
    </xf>
    <xf numFmtId="2" fontId="4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39" fillId="2" borderId="31" xfId="0" applyFont="1" applyFill="1" applyBorder="1" applyAlignment="1">
      <alignment horizontal="left" vertical="center" wrapText="1"/>
    </xf>
    <xf numFmtId="0" fontId="25" fillId="2" borderId="31" xfId="0" applyFont="1" applyFill="1" applyBorder="1" applyAlignment="1">
      <alignment horizontal="left" vertical="top" wrapText="1"/>
    </xf>
    <xf numFmtId="0" fontId="29" fillId="6" borderId="23" xfId="3" applyNumberFormat="1" applyFont="1" applyFill="1" applyBorder="1" applyAlignment="1" applyProtection="1">
      <alignment horizontal="center" vertical="center" wrapText="1"/>
      <protection locked="0"/>
    </xf>
    <xf numFmtId="0" fontId="33" fillId="6" borderId="23" xfId="1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top" wrapText="1"/>
    </xf>
    <xf numFmtId="0" fontId="39" fillId="0" borderId="31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top" wrapText="1"/>
    </xf>
    <xf numFmtId="0" fontId="39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top" wrapText="1"/>
    </xf>
    <xf numFmtId="168" fontId="25" fillId="0" borderId="3" xfId="0" applyNumberFormat="1" applyFont="1" applyFill="1" applyBorder="1" applyAlignment="1">
      <alignment horizontal="center" vertical="center" wrapText="1"/>
    </xf>
    <xf numFmtId="167" fontId="31" fillId="0" borderId="4" xfId="8" applyNumberFormat="1" applyFont="1" applyBorder="1"/>
    <xf numFmtId="0" fontId="31" fillId="0" borderId="4" xfId="8" applyFont="1" applyBorder="1"/>
    <xf numFmtId="167" fontId="25" fillId="0" borderId="27" xfId="8" applyNumberFormat="1" applyFont="1" applyBorder="1"/>
    <xf numFmtId="167" fontId="25" fillId="0" borderId="7" xfId="8" applyNumberFormat="1" applyFont="1" applyBorder="1"/>
    <xf numFmtId="0" fontId="21" fillId="0" borderId="3" xfId="1" applyFont="1" applyFill="1" applyBorder="1" applyAlignment="1">
      <alignment horizontal="left"/>
    </xf>
    <xf numFmtId="0" fontId="32" fillId="0" borderId="3" xfId="1" applyFont="1" applyFill="1" applyBorder="1" applyAlignment="1">
      <alignment horizontal="left"/>
    </xf>
    <xf numFmtId="0" fontId="42" fillId="0" borderId="22" xfId="0" applyFont="1" applyFill="1" applyBorder="1" applyAlignment="1"/>
    <xf numFmtId="166" fontId="11" fillId="0" borderId="5" xfId="6" applyNumberFormat="1" applyFont="1" applyFill="1" applyBorder="1" applyAlignment="1" applyProtection="1">
      <alignment vertical="center" wrapText="1"/>
      <protection locked="0"/>
    </xf>
    <xf numFmtId="166" fontId="11" fillId="0" borderId="3" xfId="6" applyNumberFormat="1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167" fontId="32" fillId="0" borderId="38" xfId="0" applyNumberFormat="1" applyFont="1" applyFill="1" applyBorder="1" applyAlignment="1">
      <alignment horizontal="center" vertical="center" wrapText="1"/>
    </xf>
    <xf numFmtId="167" fontId="32" fillId="0" borderId="6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vertical="top" wrapText="1"/>
    </xf>
    <xf numFmtId="166" fontId="11" fillId="0" borderId="25" xfId="6" applyNumberFormat="1" applyFont="1" applyFill="1" applyBorder="1" applyAlignment="1" applyProtection="1">
      <alignment vertical="center" wrapText="1"/>
      <protection locked="0"/>
    </xf>
    <xf numFmtId="166" fontId="11" fillId="0" borderId="7" xfId="6" applyNumberFormat="1" applyFont="1" applyFill="1" applyBorder="1" applyAlignment="1" applyProtection="1">
      <alignment vertical="center" wrapText="1"/>
      <protection locked="0"/>
    </xf>
    <xf numFmtId="166" fontId="25" fillId="0" borderId="30" xfId="6" applyNumberFormat="1" applyFont="1" applyFill="1" applyBorder="1" applyAlignment="1" applyProtection="1">
      <alignment vertical="center" wrapText="1"/>
      <protection locked="0"/>
    </xf>
    <xf numFmtId="0" fontId="42" fillId="0" borderId="7" xfId="0" applyFont="1" applyFill="1" applyBorder="1" applyAlignment="1"/>
    <xf numFmtId="0" fontId="42" fillId="0" borderId="23" xfId="0" applyFont="1" applyFill="1" applyBorder="1" applyAlignment="1"/>
    <xf numFmtId="0" fontId="21" fillId="0" borderId="7" xfId="1" applyFont="1" applyFill="1" applyBorder="1" applyAlignment="1">
      <alignment horizontal="center" vertical="center" wrapText="1"/>
    </xf>
    <xf numFmtId="167" fontId="21" fillId="0" borderId="3" xfId="1" applyNumberFormat="1" applyFont="1" applyFill="1" applyBorder="1"/>
    <xf numFmtId="0" fontId="21" fillId="0" borderId="4" xfId="1" applyFont="1" applyFill="1" applyBorder="1"/>
    <xf numFmtId="0" fontId="21" fillId="0" borderId="6" xfId="1" applyFont="1" applyFill="1" applyBorder="1"/>
    <xf numFmtId="2" fontId="1" fillId="0" borderId="3" xfId="1" applyNumberFormat="1" applyFill="1" applyBorder="1"/>
    <xf numFmtId="4" fontId="1" fillId="0" borderId="3" xfId="1" applyNumberFormat="1" applyFill="1" applyBorder="1"/>
    <xf numFmtId="167" fontId="21" fillId="0" borderId="7" xfId="1" applyNumberFormat="1" applyFont="1" applyFill="1" applyBorder="1"/>
    <xf numFmtId="0" fontId="21" fillId="0" borderId="7" xfId="1" applyFont="1" applyFill="1" applyBorder="1"/>
    <xf numFmtId="0" fontId="21" fillId="0" borderId="27" xfId="1" applyFont="1" applyFill="1" applyBorder="1"/>
    <xf numFmtId="0" fontId="21" fillId="0" borderId="8" xfId="1" applyFont="1" applyFill="1" applyBorder="1"/>
    <xf numFmtId="0" fontId="32" fillId="0" borderId="7" xfId="1" applyFont="1" applyFill="1" applyBorder="1" applyAlignment="1">
      <alignment horizontal="left" vertical="center" wrapText="1"/>
    </xf>
    <xf numFmtId="2" fontId="23" fillId="0" borderId="3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3" xfId="1" applyFont="1" applyFill="1" applyBorder="1" applyAlignment="1" applyProtection="1">
      <alignment horizontal="center" vertical="top"/>
      <protection locked="0"/>
    </xf>
    <xf numFmtId="0" fontId="7" fillId="2" borderId="12" xfId="1" applyFont="1" applyFill="1" applyBorder="1" applyAlignment="1" applyProtection="1">
      <alignment horizontal="center" vertical="top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16" xfId="1" applyFont="1" applyFill="1" applyBorder="1" applyAlignment="1" applyProtection="1">
      <alignment horizontal="center" vertical="center" wrapText="1"/>
      <protection locked="0"/>
    </xf>
    <xf numFmtId="0" fontId="2" fillId="3" borderId="17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/>
    <xf numFmtId="0" fontId="12" fillId="0" borderId="42" xfId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0" fontId="26" fillId="0" borderId="22" xfId="0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0" fillId="2" borderId="32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20" xfId="0" applyFill="1" applyBorder="1" applyAlignment="1"/>
    <xf numFmtId="0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/>
    <xf numFmtId="0" fontId="0" fillId="0" borderId="30" xfId="0" applyFill="1" applyBorder="1" applyAlignment="1"/>
    <xf numFmtId="0" fontId="0" fillId="0" borderId="12" xfId="0" applyBorder="1" applyAlignment="1"/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7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12" fillId="3" borderId="7" xfId="1" applyFont="1" applyFill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32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vertical="center" wrapText="1"/>
    </xf>
    <xf numFmtId="0" fontId="0" fillId="0" borderId="0" xfId="0" applyFill="1" applyAlignment="1"/>
    <xf numFmtId="0" fontId="38" fillId="0" borderId="7" xfId="0" applyFont="1" applyFill="1" applyBorder="1" applyAlignment="1">
      <alignment horizontal="center" vertical="center" wrapText="1"/>
    </xf>
    <xf numFmtId="0" fontId="21" fillId="6" borderId="7" xfId="7" applyFont="1" applyFill="1" applyBorder="1" applyAlignment="1" applyProtection="1">
      <alignment horizontal="right" vertical="top" wrapText="1"/>
    </xf>
    <xf numFmtId="0" fontId="21" fillId="6" borderId="22" xfId="7" applyFont="1" applyFill="1" applyBorder="1" applyAlignment="1" applyProtection="1">
      <alignment horizontal="right" vertical="top" wrapText="1"/>
    </xf>
    <xf numFmtId="0" fontId="21" fillId="6" borderId="23" xfId="7" applyFont="1" applyFill="1" applyBorder="1" applyAlignment="1" applyProtection="1">
      <alignment horizontal="right" vertical="top" wrapText="1"/>
    </xf>
    <xf numFmtId="0" fontId="2" fillId="3" borderId="33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/>
    <xf numFmtId="0" fontId="23" fillId="0" borderId="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</cellXfs>
  <cellStyles count="11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Обычный 2 2" xfId="8"/>
    <cellStyle name="Финансовый" xfId="6" builtinId="3"/>
    <cellStyle name="Финансовый 2" xfId="2"/>
    <cellStyle name="Финансовый 2 2" xfId="9"/>
    <cellStyle name="Финансовый 3" xfId="3"/>
    <cellStyle name="Финансовый 3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7"/>
  <sheetViews>
    <sheetView tabSelected="1" view="pageBreakPreview" zoomScaleNormal="66" zoomScaleSheetLayoutView="100" workbookViewId="0">
      <selection activeCell="D365" sqref="D365"/>
    </sheetView>
  </sheetViews>
  <sheetFormatPr defaultRowHeight="12.75" x14ac:dyDescent="0.2"/>
  <cols>
    <col min="1" max="1" width="29.140625" style="8" customWidth="1"/>
    <col min="2" max="2" width="37.85546875" style="3" customWidth="1"/>
    <col min="3" max="3" width="18.5703125" style="3" customWidth="1"/>
    <col min="4" max="4" width="22.2851562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1.7109375" style="3" customWidth="1"/>
    <col min="14" max="14" width="13.28515625" style="3" customWidth="1"/>
    <col min="15" max="15" width="12.42578125" style="3" bestFit="1" customWidth="1"/>
    <col min="16" max="16" width="9.5703125" style="3" customWidth="1"/>
    <col min="17" max="252" width="9.140625" style="3"/>
    <col min="253" max="253" width="27.28515625" style="3" customWidth="1"/>
    <col min="254" max="254" width="38.7109375" style="3" customWidth="1"/>
    <col min="255" max="255" width="20" style="3" bestFit="1" customWidth="1"/>
    <col min="256" max="256" width="22" style="3" bestFit="1" customWidth="1"/>
    <col min="257" max="257" width="10.7109375" style="3" customWidth="1"/>
    <col min="258" max="258" width="12" style="3" customWidth="1"/>
    <col min="259" max="259" width="11.42578125" style="3" customWidth="1"/>
    <col min="260" max="260" width="11" style="3" customWidth="1"/>
    <col min="261" max="261" width="13" style="3" customWidth="1"/>
    <col min="262" max="508" width="9.140625" style="3"/>
    <col min="509" max="509" width="27.28515625" style="3" customWidth="1"/>
    <col min="510" max="510" width="38.7109375" style="3" customWidth="1"/>
    <col min="511" max="511" width="20" style="3" bestFit="1" customWidth="1"/>
    <col min="512" max="512" width="22" style="3" bestFit="1" customWidth="1"/>
    <col min="513" max="513" width="10.7109375" style="3" customWidth="1"/>
    <col min="514" max="514" width="12" style="3" customWidth="1"/>
    <col min="515" max="515" width="11.42578125" style="3" customWidth="1"/>
    <col min="516" max="516" width="11" style="3" customWidth="1"/>
    <col min="517" max="517" width="13" style="3" customWidth="1"/>
    <col min="518" max="764" width="9.140625" style="3"/>
    <col min="765" max="765" width="27.28515625" style="3" customWidth="1"/>
    <col min="766" max="766" width="38.7109375" style="3" customWidth="1"/>
    <col min="767" max="767" width="20" style="3" bestFit="1" customWidth="1"/>
    <col min="768" max="768" width="22" style="3" bestFit="1" customWidth="1"/>
    <col min="769" max="769" width="10.7109375" style="3" customWidth="1"/>
    <col min="770" max="770" width="12" style="3" customWidth="1"/>
    <col min="771" max="771" width="11.42578125" style="3" customWidth="1"/>
    <col min="772" max="772" width="11" style="3" customWidth="1"/>
    <col min="773" max="773" width="13" style="3" customWidth="1"/>
    <col min="774" max="1020" width="9.140625" style="3"/>
    <col min="1021" max="1021" width="27.28515625" style="3" customWidth="1"/>
    <col min="1022" max="1022" width="38.7109375" style="3" customWidth="1"/>
    <col min="1023" max="1023" width="20" style="3" bestFit="1" customWidth="1"/>
    <col min="1024" max="1024" width="22" style="3" bestFit="1" customWidth="1"/>
    <col min="1025" max="1025" width="10.7109375" style="3" customWidth="1"/>
    <col min="1026" max="1026" width="12" style="3" customWidth="1"/>
    <col min="1027" max="1027" width="11.42578125" style="3" customWidth="1"/>
    <col min="1028" max="1028" width="11" style="3" customWidth="1"/>
    <col min="1029" max="1029" width="13" style="3" customWidth="1"/>
    <col min="1030" max="1276" width="9.140625" style="3"/>
    <col min="1277" max="1277" width="27.28515625" style="3" customWidth="1"/>
    <col min="1278" max="1278" width="38.7109375" style="3" customWidth="1"/>
    <col min="1279" max="1279" width="20" style="3" bestFit="1" customWidth="1"/>
    <col min="1280" max="1280" width="22" style="3" bestFit="1" customWidth="1"/>
    <col min="1281" max="1281" width="10.7109375" style="3" customWidth="1"/>
    <col min="1282" max="1282" width="12" style="3" customWidth="1"/>
    <col min="1283" max="1283" width="11.42578125" style="3" customWidth="1"/>
    <col min="1284" max="1284" width="11" style="3" customWidth="1"/>
    <col min="1285" max="1285" width="13" style="3" customWidth="1"/>
    <col min="1286" max="1532" width="9.140625" style="3"/>
    <col min="1533" max="1533" width="27.28515625" style="3" customWidth="1"/>
    <col min="1534" max="1534" width="38.7109375" style="3" customWidth="1"/>
    <col min="1535" max="1535" width="20" style="3" bestFit="1" customWidth="1"/>
    <col min="1536" max="1536" width="22" style="3" bestFit="1" customWidth="1"/>
    <col min="1537" max="1537" width="10.7109375" style="3" customWidth="1"/>
    <col min="1538" max="1538" width="12" style="3" customWidth="1"/>
    <col min="1539" max="1539" width="11.42578125" style="3" customWidth="1"/>
    <col min="1540" max="1540" width="11" style="3" customWidth="1"/>
    <col min="1541" max="1541" width="13" style="3" customWidth="1"/>
    <col min="1542" max="1788" width="9.140625" style="3"/>
    <col min="1789" max="1789" width="27.28515625" style="3" customWidth="1"/>
    <col min="1790" max="1790" width="38.7109375" style="3" customWidth="1"/>
    <col min="1791" max="1791" width="20" style="3" bestFit="1" customWidth="1"/>
    <col min="1792" max="1792" width="22" style="3" bestFit="1" customWidth="1"/>
    <col min="1793" max="1793" width="10.7109375" style="3" customWidth="1"/>
    <col min="1794" max="1794" width="12" style="3" customWidth="1"/>
    <col min="1795" max="1795" width="11.42578125" style="3" customWidth="1"/>
    <col min="1796" max="1796" width="11" style="3" customWidth="1"/>
    <col min="1797" max="1797" width="13" style="3" customWidth="1"/>
    <col min="1798" max="2044" width="9.140625" style="3"/>
    <col min="2045" max="2045" width="27.28515625" style="3" customWidth="1"/>
    <col min="2046" max="2046" width="38.7109375" style="3" customWidth="1"/>
    <col min="2047" max="2047" width="20" style="3" bestFit="1" customWidth="1"/>
    <col min="2048" max="2048" width="22" style="3" bestFit="1" customWidth="1"/>
    <col min="2049" max="2049" width="10.7109375" style="3" customWidth="1"/>
    <col min="2050" max="2050" width="12" style="3" customWidth="1"/>
    <col min="2051" max="2051" width="11.42578125" style="3" customWidth="1"/>
    <col min="2052" max="2052" width="11" style="3" customWidth="1"/>
    <col min="2053" max="2053" width="13" style="3" customWidth="1"/>
    <col min="2054" max="2300" width="9.140625" style="3"/>
    <col min="2301" max="2301" width="27.28515625" style="3" customWidth="1"/>
    <col min="2302" max="2302" width="38.7109375" style="3" customWidth="1"/>
    <col min="2303" max="2303" width="20" style="3" bestFit="1" customWidth="1"/>
    <col min="2304" max="2304" width="22" style="3" bestFit="1" customWidth="1"/>
    <col min="2305" max="2305" width="10.7109375" style="3" customWidth="1"/>
    <col min="2306" max="2306" width="12" style="3" customWidth="1"/>
    <col min="2307" max="2307" width="11.42578125" style="3" customWidth="1"/>
    <col min="2308" max="2308" width="11" style="3" customWidth="1"/>
    <col min="2309" max="2309" width="13" style="3" customWidth="1"/>
    <col min="2310" max="2556" width="9.140625" style="3"/>
    <col min="2557" max="2557" width="27.28515625" style="3" customWidth="1"/>
    <col min="2558" max="2558" width="38.7109375" style="3" customWidth="1"/>
    <col min="2559" max="2559" width="20" style="3" bestFit="1" customWidth="1"/>
    <col min="2560" max="2560" width="22" style="3" bestFit="1" customWidth="1"/>
    <col min="2561" max="2561" width="10.7109375" style="3" customWidth="1"/>
    <col min="2562" max="2562" width="12" style="3" customWidth="1"/>
    <col min="2563" max="2563" width="11.42578125" style="3" customWidth="1"/>
    <col min="2564" max="2564" width="11" style="3" customWidth="1"/>
    <col min="2565" max="2565" width="13" style="3" customWidth="1"/>
    <col min="2566" max="2812" width="9.140625" style="3"/>
    <col min="2813" max="2813" width="27.28515625" style="3" customWidth="1"/>
    <col min="2814" max="2814" width="38.7109375" style="3" customWidth="1"/>
    <col min="2815" max="2815" width="20" style="3" bestFit="1" customWidth="1"/>
    <col min="2816" max="2816" width="22" style="3" bestFit="1" customWidth="1"/>
    <col min="2817" max="2817" width="10.7109375" style="3" customWidth="1"/>
    <col min="2818" max="2818" width="12" style="3" customWidth="1"/>
    <col min="2819" max="2819" width="11.42578125" style="3" customWidth="1"/>
    <col min="2820" max="2820" width="11" style="3" customWidth="1"/>
    <col min="2821" max="2821" width="13" style="3" customWidth="1"/>
    <col min="2822" max="3068" width="9.140625" style="3"/>
    <col min="3069" max="3069" width="27.28515625" style="3" customWidth="1"/>
    <col min="3070" max="3070" width="38.7109375" style="3" customWidth="1"/>
    <col min="3071" max="3071" width="20" style="3" bestFit="1" customWidth="1"/>
    <col min="3072" max="3072" width="22" style="3" bestFit="1" customWidth="1"/>
    <col min="3073" max="3073" width="10.7109375" style="3" customWidth="1"/>
    <col min="3074" max="3074" width="12" style="3" customWidth="1"/>
    <col min="3075" max="3075" width="11.42578125" style="3" customWidth="1"/>
    <col min="3076" max="3076" width="11" style="3" customWidth="1"/>
    <col min="3077" max="3077" width="13" style="3" customWidth="1"/>
    <col min="3078" max="3324" width="9.140625" style="3"/>
    <col min="3325" max="3325" width="27.28515625" style="3" customWidth="1"/>
    <col min="3326" max="3326" width="38.7109375" style="3" customWidth="1"/>
    <col min="3327" max="3327" width="20" style="3" bestFit="1" customWidth="1"/>
    <col min="3328" max="3328" width="22" style="3" bestFit="1" customWidth="1"/>
    <col min="3329" max="3329" width="10.7109375" style="3" customWidth="1"/>
    <col min="3330" max="3330" width="12" style="3" customWidth="1"/>
    <col min="3331" max="3331" width="11.42578125" style="3" customWidth="1"/>
    <col min="3332" max="3332" width="11" style="3" customWidth="1"/>
    <col min="3333" max="3333" width="13" style="3" customWidth="1"/>
    <col min="3334" max="3580" width="9.140625" style="3"/>
    <col min="3581" max="3581" width="27.28515625" style="3" customWidth="1"/>
    <col min="3582" max="3582" width="38.7109375" style="3" customWidth="1"/>
    <col min="3583" max="3583" width="20" style="3" bestFit="1" customWidth="1"/>
    <col min="3584" max="3584" width="22" style="3" bestFit="1" customWidth="1"/>
    <col min="3585" max="3585" width="10.7109375" style="3" customWidth="1"/>
    <col min="3586" max="3586" width="12" style="3" customWidth="1"/>
    <col min="3587" max="3587" width="11.42578125" style="3" customWidth="1"/>
    <col min="3588" max="3588" width="11" style="3" customWidth="1"/>
    <col min="3589" max="3589" width="13" style="3" customWidth="1"/>
    <col min="3590" max="3836" width="9.140625" style="3"/>
    <col min="3837" max="3837" width="27.28515625" style="3" customWidth="1"/>
    <col min="3838" max="3838" width="38.7109375" style="3" customWidth="1"/>
    <col min="3839" max="3839" width="20" style="3" bestFit="1" customWidth="1"/>
    <col min="3840" max="3840" width="22" style="3" bestFit="1" customWidth="1"/>
    <col min="3841" max="3841" width="10.7109375" style="3" customWidth="1"/>
    <col min="3842" max="3842" width="12" style="3" customWidth="1"/>
    <col min="3843" max="3843" width="11.42578125" style="3" customWidth="1"/>
    <col min="3844" max="3844" width="11" style="3" customWidth="1"/>
    <col min="3845" max="3845" width="13" style="3" customWidth="1"/>
    <col min="3846" max="4092" width="9.140625" style="3"/>
    <col min="4093" max="4093" width="27.28515625" style="3" customWidth="1"/>
    <col min="4094" max="4094" width="38.7109375" style="3" customWidth="1"/>
    <col min="4095" max="4095" width="20" style="3" bestFit="1" customWidth="1"/>
    <col min="4096" max="4096" width="22" style="3" bestFit="1" customWidth="1"/>
    <col min="4097" max="4097" width="10.7109375" style="3" customWidth="1"/>
    <col min="4098" max="4098" width="12" style="3" customWidth="1"/>
    <col min="4099" max="4099" width="11.42578125" style="3" customWidth="1"/>
    <col min="4100" max="4100" width="11" style="3" customWidth="1"/>
    <col min="4101" max="4101" width="13" style="3" customWidth="1"/>
    <col min="4102" max="4348" width="9.140625" style="3"/>
    <col min="4349" max="4349" width="27.28515625" style="3" customWidth="1"/>
    <col min="4350" max="4350" width="38.7109375" style="3" customWidth="1"/>
    <col min="4351" max="4351" width="20" style="3" bestFit="1" customWidth="1"/>
    <col min="4352" max="4352" width="22" style="3" bestFit="1" customWidth="1"/>
    <col min="4353" max="4353" width="10.7109375" style="3" customWidth="1"/>
    <col min="4354" max="4354" width="12" style="3" customWidth="1"/>
    <col min="4355" max="4355" width="11.42578125" style="3" customWidth="1"/>
    <col min="4356" max="4356" width="11" style="3" customWidth="1"/>
    <col min="4357" max="4357" width="13" style="3" customWidth="1"/>
    <col min="4358" max="4604" width="9.140625" style="3"/>
    <col min="4605" max="4605" width="27.28515625" style="3" customWidth="1"/>
    <col min="4606" max="4606" width="38.7109375" style="3" customWidth="1"/>
    <col min="4607" max="4607" width="20" style="3" bestFit="1" customWidth="1"/>
    <col min="4608" max="4608" width="22" style="3" bestFit="1" customWidth="1"/>
    <col min="4609" max="4609" width="10.7109375" style="3" customWidth="1"/>
    <col min="4610" max="4610" width="12" style="3" customWidth="1"/>
    <col min="4611" max="4611" width="11.42578125" style="3" customWidth="1"/>
    <col min="4612" max="4612" width="11" style="3" customWidth="1"/>
    <col min="4613" max="4613" width="13" style="3" customWidth="1"/>
    <col min="4614" max="4860" width="9.140625" style="3"/>
    <col min="4861" max="4861" width="27.28515625" style="3" customWidth="1"/>
    <col min="4862" max="4862" width="38.7109375" style="3" customWidth="1"/>
    <col min="4863" max="4863" width="20" style="3" bestFit="1" customWidth="1"/>
    <col min="4864" max="4864" width="22" style="3" bestFit="1" customWidth="1"/>
    <col min="4865" max="4865" width="10.7109375" style="3" customWidth="1"/>
    <col min="4866" max="4866" width="12" style="3" customWidth="1"/>
    <col min="4867" max="4867" width="11.42578125" style="3" customWidth="1"/>
    <col min="4868" max="4868" width="11" style="3" customWidth="1"/>
    <col min="4869" max="4869" width="13" style="3" customWidth="1"/>
    <col min="4870" max="5116" width="9.140625" style="3"/>
    <col min="5117" max="5117" width="27.28515625" style="3" customWidth="1"/>
    <col min="5118" max="5118" width="38.7109375" style="3" customWidth="1"/>
    <col min="5119" max="5119" width="20" style="3" bestFit="1" customWidth="1"/>
    <col min="5120" max="5120" width="22" style="3" bestFit="1" customWidth="1"/>
    <col min="5121" max="5121" width="10.7109375" style="3" customWidth="1"/>
    <col min="5122" max="5122" width="12" style="3" customWidth="1"/>
    <col min="5123" max="5123" width="11.42578125" style="3" customWidth="1"/>
    <col min="5124" max="5124" width="11" style="3" customWidth="1"/>
    <col min="5125" max="5125" width="13" style="3" customWidth="1"/>
    <col min="5126" max="5372" width="9.140625" style="3"/>
    <col min="5373" max="5373" width="27.28515625" style="3" customWidth="1"/>
    <col min="5374" max="5374" width="38.7109375" style="3" customWidth="1"/>
    <col min="5375" max="5375" width="20" style="3" bestFit="1" customWidth="1"/>
    <col min="5376" max="5376" width="22" style="3" bestFit="1" customWidth="1"/>
    <col min="5377" max="5377" width="10.7109375" style="3" customWidth="1"/>
    <col min="5378" max="5378" width="12" style="3" customWidth="1"/>
    <col min="5379" max="5379" width="11.42578125" style="3" customWidth="1"/>
    <col min="5380" max="5380" width="11" style="3" customWidth="1"/>
    <col min="5381" max="5381" width="13" style="3" customWidth="1"/>
    <col min="5382" max="5628" width="9.140625" style="3"/>
    <col min="5629" max="5629" width="27.28515625" style="3" customWidth="1"/>
    <col min="5630" max="5630" width="38.7109375" style="3" customWidth="1"/>
    <col min="5631" max="5631" width="20" style="3" bestFit="1" customWidth="1"/>
    <col min="5632" max="5632" width="22" style="3" bestFit="1" customWidth="1"/>
    <col min="5633" max="5633" width="10.7109375" style="3" customWidth="1"/>
    <col min="5634" max="5634" width="12" style="3" customWidth="1"/>
    <col min="5635" max="5635" width="11.42578125" style="3" customWidth="1"/>
    <col min="5636" max="5636" width="11" style="3" customWidth="1"/>
    <col min="5637" max="5637" width="13" style="3" customWidth="1"/>
    <col min="5638" max="5884" width="9.140625" style="3"/>
    <col min="5885" max="5885" width="27.28515625" style="3" customWidth="1"/>
    <col min="5886" max="5886" width="38.7109375" style="3" customWidth="1"/>
    <col min="5887" max="5887" width="20" style="3" bestFit="1" customWidth="1"/>
    <col min="5888" max="5888" width="22" style="3" bestFit="1" customWidth="1"/>
    <col min="5889" max="5889" width="10.7109375" style="3" customWidth="1"/>
    <col min="5890" max="5890" width="12" style="3" customWidth="1"/>
    <col min="5891" max="5891" width="11.42578125" style="3" customWidth="1"/>
    <col min="5892" max="5892" width="11" style="3" customWidth="1"/>
    <col min="5893" max="5893" width="13" style="3" customWidth="1"/>
    <col min="5894" max="6140" width="9.140625" style="3"/>
    <col min="6141" max="6141" width="27.28515625" style="3" customWidth="1"/>
    <col min="6142" max="6142" width="38.7109375" style="3" customWidth="1"/>
    <col min="6143" max="6143" width="20" style="3" bestFit="1" customWidth="1"/>
    <col min="6144" max="6144" width="22" style="3" bestFit="1" customWidth="1"/>
    <col min="6145" max="6145" width="10.7109375" style="3" customWidth="1"/>
    <col min="6146" max="6146" width="12" style="3" customWidth="1"/>
    <col min="6147" max="6147" width="11.42578125" style="3" customWidth="1"/>
    <col min="6148" max="6148" width="11" style="3" customWidth="1"/>
    <col min="6149" max="6149" width="13" style="3" customWidth="1"/>
    <col min="6150" max="6396" width="9.140625" style="3"/>
    <col min="6397" max="6397" width="27.28515625" style="3" customWidth="1"/>
    <col min="6398" max="6398" width="38.7109375" style="3" customWidth="1"/>
    <col min="6399" max="6399" width="20" style="3" bestFit="1" customWidth="1"/>
    <col min="6400" max="6400" width="22" style="3" bestFit="1" customWidth="1"/>
    <col min="6401" max="6401" width="10.7109375" style="3" customWidth="1"/>
    <col min="6402" max="6402" width="12" style="3" customWidth="1"/>
    <col min="6403" max="6403" width="11.42578125" style="3" customWidth="1"/>
    <col min="6404" max="6404" width="11" style="3" customWidth="1"/>
    <col min="6405" max="6405" width="13" style="3" customWidth="1"/>
    <col min="6406" max="6652" width="9.140625" style="3"/>
    <col min="6653" max="6653" width="27.28515625" style="3" customWidth="1"/>
    <col min="6654" max="6654" width="38.7109375" style="3" customWidth="1"/>
    <col min="6655" max="6655" width="20" style="3" bestFit="1" customWidth="1"/>
    <col min="6656" max="6656" width="22" style="3" bestFit="1" customWidth="1"/>
    <col min="6657" max="6657" width="10.7109375" style="3" customWidth="1"/>
    <col min="6658" max="6658" width="12" style="3" customWidth="1"/>
    <col min="6659" max="6659" width="11.42578125" style="3" customWidth="1"/>
    <col min="6660" max="6660" width="11" style="3" customWidth="1"/>
    <col min="6661" max="6661" width="13" style="3" customWidth="1"/>
    <col min="6662" max="6908" width="9.140625" style="3"/>
    <col min="6909" max="6909" width="27.28515625" style="3" customWidth="1"/>
    <col min="6910" max="6910" width="38.7109375" style="3" customWidth="1"/>
    <col min="6911" max="6911" width="20" style="3" bestFit="1" customWidth="1"/>
    <col min="6912" max="6912" width="22" style="3" bestFit="1" customWidth="1"/>
    <col min="6913" max="6913" width="10.7109375" style="3" customWidth="1"/>
    <col min="6914" max="6914" width="12" style="3" customWidth="1"/>
    <col min="6915" max="6915" width="11.42578125" style="3" customWidth="1"/>
    <col min="6916" max="6916" width="11" style="3" customWidth="1"/>
    <col min="6917" max="6917" width="13" style="3" customWidth="1"/>
    <col min="6918" max="7164" width="9.140625" style="3"/>
    <col min="7165" max="7165" width="27.28515625" style="3" customWidth="1"/>
    <col min="7166" max="7166" width="38.7109375" style="3" customWidth="1"/>
    <col min="7167" max="7167" width="20" style="3" bestFit="1" customWidth="1"/>
    <col min="7168" max="7168" width="22" style="3" bestFit="1" customWidth="1"/>
    <col min="7169" max="7169" width="10.7109375" style="3" customWidth="1"/>
    <col min="7170" max="7170" width="12" style="3" customWidth="1"/>
    <col min="7171" max="7171" width="11.42578125" style="3" customWidth="1"/>
    <col min="7172" max="7172" width="11" style="3" customWidth="1"/>
    <col min="7173" max="7173" width="13" style="3" customWidth="1"/>
    <col min="7174" max="7420" width="9.140625" style="3"/>
    <col min="7421" max="7421" width="27.28515625" style="3" customWidth="1"/>
    <col min="7422" max="7422" width="38.7109375" style="3" customWidth="1"/>
    <col min="7423" max="7423" width="20" style="3" bestFit="1" customWidth="1"/>
    <col min="7424" max="7424" width="22" style="3" bestFit="1" customWidth="1"/>
    <col min="7425" max="7425" width="10.7109375" style="3" customWidth="1"/>
    <col min="7426" max="7426" width="12" style="3" customWidth="1"/>
    <col min="7427" max="7427" width="11.42578125" style="3" customWidth="1"/>
    <col min="7428" max="7428" width="11" style="3" customWidth="1"/>
    <col min="7429" max="7429" width="13" style="3" customWidth="1"/>
    <col min="7430" max="7676" width="9.140625" style="3"/>
    <col min="7677" max="7677" width="27.28515625" style="3" customWidth="1"/>
    <col min="7678" max="7678" width="38.7109375" style="3" customWidth="1"/>
    <col min="7679" max="7679" width="20" style="3" bestFit="1" customWidth="1"/>
    <col min="7680" max="7680" width="22" style="3" bestFit="1" customWidth="1"/>
    <col min="7681" max="7681" width="10.7109375" style="3" customWidth="1"/>
    <col min="7682" max="7682" width="12" style="3" customWidth="1"/>
    <col min="7683" max="7683" width="11.42578125" style="3" customWidth="1"/>
    <col min="7684" max="7684" width="11" style="3" customWidth="1"/>
    <col min="7685" max="7685" width="13" style="3" customWidth="1"/>
    <col min="7686" max="7932" width="9.140625" style="3"/>
    <col min="7933" max="7933" width="27.28515625" style="3" customWidth="1"/>
    <col min="7934" max="7934" width="38.7109375" style="3" customWidth="1"/>
    <col min="7935" max="7935" width="20" style="3" bestFit="1" customWidth="1"/>
    <col min="7936" max="7936" width="22" style="3" bestFit="1" customWidth="1"/>
    <col min="7937" max="7937" width="10.7109375" style="3" customWidth="1"/>
    <col min="7938" max="7938" width="12" style="3" customWidth="1"/>
    <col min="7939" max="7939" width="11.42578125" style="3" customWidth="1"/>
    <col min="7940" max="7940" width="11" style="3" customWidth="1"/>
    <col min="7941" max="7941" width="13" style="3" customWidth="1"/>
    <col min="7942" max="8188" width="9.140625" style="3"/>
    <col min="8189" max="8189" width="27.28515625" style="3" customWidth="1"/>
    <col min="8190" max="8190" width="38.7109375" style="3" customWidth="1"/>
    <col min="8191" max="8191" width="20" style="3" bestFit="1" customWidth="1"/>
    <col min="8192" max="8192" width="22" style="3" bestFit="1" customWidth="1"/>
    <col min="8193" max="8193" width="10.7109375" style="3" customWidth="1"/>
    <col min="8194" max="8194" width="12" style="3" customWidth="1"/>
    <col min="8195" max="8195" width="11.42578125" style="3" customWidth="1"/>
    <col min="8196" max="8196" width="11" style="3" customWidth="1"/>
    <col min="8197" max="8197" width="13" style="3" customWidth="1"/>
    <col min="8198" max="8444" width="9.140625" style="3"/>
    <col min="8445" max="8445" width="27.28515625" style="3" customWidth="1"/>
    <col min="8446" max="8446" width="38.7109375" style="3" customWidth="1"/>
    <col min="8447" max="8447" width="20" style="3" bestFit="1" customWidth="1"/>
    <col min="8448" max="8448" width="22" style="3" bestFit="1" customWidth="1"/>
    <col min="8449" max="8449" width="10.7109375" style="3" customWidth="1"/>
    <col min="8450" max="8450" width="12" style="3" customWidth="1"/>
    <col min="8451" max="8451" width="11.42578125" style="3" customWidth="1"/>
    <col min="8452" max="8452" width="11" style="3" customWidth="1"/>
    <col min="8453" max="8453" width="13" style="3" customWidth="1"/>
    <col min="8454" max="8700" width="9.140625" style="3"/>
    <col min="8701" max="8701" width="27.28515625" style="3" customWidth="1"/>
    <col min="8702" max="8702" width="38.7109375" style="3" customWidth="1"/>
    <col min="8703" max="8703" width="20" style="3" bestFit="1" customWidth="1"/>
    <col min="8704" max="8704" width="22" style="3" bestFit="1" customWidth="1"/>
    <col min="8705" max="8705" width="10.7109375" style="3" customWidth="1"/>
    <col min="8706" max="8706" width="12" style="3" customWidth="1"/>
    <col min="8707" max="8707" width="11.42578125" style="3" customWidth="1"/>
    <col min="8708" max="8708" width="11" style="3" customWidth="1"/>
    <col min="8709" max="8709" width="13" style="3" customWidth="1"/>
    <col min="8710" max="8956" width="9.140625" style="3"/>
    <col min="8957" max="8957" width="27.28515625" style="3" customWidth="1"/>
    <col min="8958" max="8958" width="38.7109375" style="3" customWidth="1"/>
    <col min="8959" max="8959" width="20" style="3" bestFit="1" customWidth="1"/>
    <col min="8960" max="8960" width="22" style="3" bestFit="1" customWidth="1"/>
    <col min="8961" max="8961" width="10.7109375" style="3" customWidth="1"/>
    <col min="8962" max="8962" width="12" style="3" customWidth="1"/>
    <col min="8963" max="8963" width="11.42578125" style="3" customWidth="1"/>
    <col min="8964" max="8964" width="11" style="3" customWidth="1"/>
    <col min="8965" max="8965" width="13" style="3" customWidth="1"/>
    <col min="8966" max="9212" width="9.140625" style="3"/>
    <col min="9213" max="9213" width="27.28515625" style="3" customWidth="1"/>
    <col min="9214" max="9214" width="38.7109375" style="3" customWidth="1"/>
    <col min="9215" max="9215" width="20" style="3" bestFit="1" customWidth="1"/>
    <col min="9216" max="9216" width="22" style="3" bestFit="1" customWidth="1"/>
    <col min="9217" max="9217" width="10.7109375" style="3" customWidth="1"/>
    <col min="9218" max="9218" width="12" style="3" customWidth="1"/>
    <col min="9219" max="9219" width="11.42578125" style="3" customWidth="1"/>
    <col min="9220" max="9220" width="11" style="3" customWidth="1"/>
    <col min="9221" max="9221" width="13" style="3" customWidth="1"/>
    <col min="9222" max="9468" width="9.140625" style="3"/>
    <col min="9469" max="9469" width="27.28515625" style="3" customWidth="1"/>
    <col min="9470" max="9470" width="38.7109375" style="3" customWidth="1"/>
    <col min="9471" max="9471" width="20" style="3" bestFit="1" customWidth="1"/>
    <col min="9472" max="9472" width="22" style="3" bestFit="1" customWidth="1"/>
    <col min="9473" max="9473" width="10.7109375" style="3" customWidth="1"/>
    <col min="9474" max="9474" width="12" style="3" customWidth="1"/>
    <col min="9475" max="9475" width="11.42578125" style="3" customWidth="1"/>
    <col min="9476" max="9476" width="11" style="3" customWidth="1"/>
    <col min="9477" max="9477" width="13" style="3" customWidth="1"/>
    <col min="9478" max="9724" width="9.140625" style="3"/>
    <col min="9725" max="9725" width="27.28515625" style="3" customWidth="1"/>
    <col min="9726" max="9726" width="38.7109375" style="3" customWidth="1"/>
    <col min="9727" max="9727" width="20" style="3" bestFit="1" customWidth="1"/>
    <col min="9728" max="9728" width="22" style="3" bestFit="1" customWidth="1"/>
    <col min="9729" max="9729" width="10.7109375" style="3" customWidth="1"/>
    <col min="9730" max="9730" width="12" style="3" customWidth="1"/>
    <col min="9731" max="9731" width="11.42578125" style="3" customWidth="1"/>
    <col min="9732" max="9732" width="11" style="3" customWidth="1"/>
    <col min="9733" max="9733" width="13" style="3" customWidth="1"/>
    <col min="9734" max="9980" width="9.140625" style="3"/>
    <col min="9981" max="9981" width="27.28515625" style="3" customWidth="1"/>
    <col min="9982" max="9982" width="38.7109375" style="3" customWidth="1"/>
    <col min="9983" max="9983" width="20" style="3" bestFit="1" customWidth="1"/>
    <col min="9984" max="9984" width="22" style="3" bestFit="1" customWidth="1"/>
    <col min="9985" max="9985" width="10.7109375" style="3" customWidth="1"/>
    <col min="9986" max="9986" width="12" style="3" customWidth="1"/>
    <col min="9987" max="9987" width="11.42578125" style="3" customWidth="1"/>
    <col min="9988" max="9988" width="11" style="3" customWidth="1"/>
    <col min="9989" max="9989" width="13" style="3" customWidth="1"/>
    <col min="9990" max="10236" width="9.140625" style="3"/>
    <col min="10237" max="10237" width="27.28515625" style="3" customWidth="1"/>
    <col min="10238" max="10238" width="38.7109375" style="3" customWidth="1"/>
    <col min="10239" max="10239" width="20" style="3" bestFit="1" customWidth="1"/>
    <col min="10240" max="10240" width="22" style="3" bestFit="1" customWidth="1"/>
    <col min="10241" max="10241" width="10.7109375" style="3" customWidth="1"/>
    <col min="10242" max="10242" width="12" style="3" customWidth="1"/>
    <col min="10243" max="10243" width="11.42578125" style="3" customWidth="1"/>
    <col min="10244" max="10244" width="11" style="3" customWidth="1"/>
    <col min="10245" max="10245" width="13" style="3" customWidth="1"/>
    <col min="10246" max="10492" width="9.140625" style="3"/>
    <col min="10493" max="10493" width="27.28515625" style="3" customWidth="1"/>
    <col min="10494" max="10494" width="38.7109375" style="3" customWidth="1"/>
    <col min="10495" max="10495" width="20" style="3" bestFit="1" customWidth="1"/>
    <col min="10496" max="10496" width="22" style="3" bestFit="1" customWidth="1"/>
    <col min="10497" max="10497" width="10.7109375" style="3" customWidth="1"/>
    <col min="10498" max="10498" width="12" style="3" customWidth="1"/>
    <col min="10499" max="10499" width="11.42578125" style="3" customWidth="1"/>
    <col min="10500" max="10500" width="11" style="3" customWidth="1"/>
    <col min="10501" max="10501" width="13" style="3" customWidth="1"/>
    <col min="10502" max="10748" width="9.140625" style="3"/>
    <col min="10749" max="10749" width="27.28515625" style="3" customWidth="1"/>
    <col min="10750" max="10750" width="38.7109375" style="3" customWidth="1"/>
    <col min="10751" max="10751" width="20" style="3" bestFit="1" customWidth="1"/>
    <col min="10752" max="10752" width="22" style="3" bestFit="1" customWidth="1"/>
    <col min="10753" max="10753" width="10.7109375" style="3" customWidth="1"/>
    <col min="10754" max="10754" width="12" style="3" customWidth="1"/>
    <col min="10755" max="10755" width="11.42578125" style="3" customWidth="1"/>
    <col min="10756" max="10756" width="11" style="3" customWidth="1"/>
    <col min="10757" max="10757" width="13" style="3" customWidth="1"/>
    <col min="10758" max="11004" width="9.140625" style="3"/>
    <col min="11005" max="11005" width="27.28515625" style="3" customWidth="1"/>
    <col min="11006" max="11006" width="38.7109375" style="3" customWidth="1"/>
    <col min="11007" max="11007" width="20" style="3" bestFit="1" customWidth="1"/>
    <col min="11008" max="11008" width="22" style="3" bestFit="1" customWidth="1"/>
    <col min="11009" max="11009" width="10.7109375" style="3" customWidth="1"/>
    <col min="11010" max="11010" width="12" style="3" customWidth="1"/>
    <col min="11011" max="11011" width="11.42578125" style="3" customWidth="1"/>
    <col min="11012" max="11012" width="11" style="3" customWidth="1"/>
    <col min="11013" max="11013" width="13" style="3" customWidth="1"/>
    <col min="11014" max="11260" width="9.140625" style="3"/>
    <col min="11261" max="11261" width="27.28515625" style="3" customWidth="1"/>
    <col min="11262" max="11262" width="38.7109375" style="3" customWidth="1"/>
    <col min="11263" max="11263" width="20" style="3" bestFit="1" customWidth="1"/>
    <col min="11264" max="11264" width="22" style="3" bestFit="1" customWidth="1"/>
    <col min="11265" max="11265" width="10.7109375" style="3" customWidth="1"/>
    <col min="11266" max="11266" width="12" style="3" customWidth="1"/>
    <col min="11267" max="11267" width="11.42578125" style="3" customWidth="1"/>
    <col min="11268" max="11268" width="11" style="3" customWidth="1"/>
    <col min="11269" max="11269" width="13" style="3" customWidth="1"/>
    <col min="11270" max="11516" width="9.140625" style="3"/>
    <col min="11517" max="11517" width="27.28515625" style="3" customWidth="1"/>
    <col min="11518" max="11518" width="38.7109375" style="3" customWidth="1"/>
    <col min="11519" max="11519" width="20" style="3" bestFit="1" customWidth="1"/>
    <col min="11520" max="11520" width="22" style="3" bestFit="1" customWidth="1"/>
    <col min="11521" max="11521" width="10.7109375" style="3" customWidth="1"/>
    <col min="11522" max="11522" width="12" style="3" customWidth="1"/>
    <col min="11523" max="11523" width="11.42578125" style="3" customWidth="1"/>
    <col min="11524" max="11524" width="11" style="3" customWidth="1"/>
    <col min="11525" max="11525" width="13" style="3" customWidth="1"/>
    <col min="11526" max="11772" width="9.140625" style="3"/>
    <col min="11773" max="11773" width="27.28515625" style="3" customWidth="1"/>
    <col min="11774" max="11774" width="38.7109375" style="3" customWidth="1"/>
    <col min="11775" max="11775" width="20" style="3" bestFit="1" customWidth="1"/>
    <col min="11776" max="11776" width="22" style="3" bestFit="1" customWidth="1"/>
    <col min="11777" max="11777" width="10.7109375" style="3" customWidth="1"/>
    <col min="11778" max="11778" width="12" style="3" customWidth="1"/>
    <col min="11779" max="11779" width="11.42578125" style="3" customWidth="1"/>
    <col min="11780" max="11780" width="11" style="3" customWidth="1"/>
    <col min="11781" max="11781" width="13" style="3" customWidth="1"/>
    <col min="11782" max="12028" width="9.140625" style="3"/>
    <col min="12029" max="12029" width="27.28515625" style="3" customWidth="1"/>
    <col min="12030" max="12030" width="38.7109375" style="3" customWidth="1"/>
    <col min="12031" max="12031" width="20" style="3" bestFit="1" customWidth="1"/>
    <col min="12032" max="12032" width="22" style="3" bestFit="1" customWidth="1"/>
    <col min="12033" max="12033" width="10.7109375" style="3" customWidth="1"/>
    <col min="12034" max="12034" width="12" style="3" customWidth="1"/>
    <col min="12035" max="12035" width="11.42578125" style="3" customWidth="1"/>
    <col min="12036" max="12036" width="11" style="3" customWidth="1"/>
    <col min="12037" max="12037" width="13" style="3" customWidth="1"/>
    <col min="12038" max="12284" width="9.140625" style="3"/>
    <col min="12285" max="12285" width="27.28515625" style="3" customWidth="1"/>
    <col min="12286" max="12286" width="38.7109375" style="3" customWidth="1"/>
    <col min="12287" max="12287" width="20" style="3" bestFit="1" customWidth="1"/>
    <col min="12288" max="12288" width="22" style="3" bestFit="1" customWidth="1"/>
    <col min="12289" max="12289" width="10.7109375" style="3" customWidth="1"/>
    <col min="12290" max="12290" width="12" style="3" customWidth="1"/>
    <col min="12291" max="12291" width="11.42578125" style="3" customWidth="1"/>
    <col min="12292" max="12292" width="11" style="3" customWidth="1"/>
    <col min="12293" max="12293" width="13" style="3" customWidth="1"/>
    <col min="12294" max="12540" width="9.140625" style="3"/>
    <col min="12541" max="12541" width="27.28515625" style="3" customWidth="1"/>
    <col min="12542" max="12542" width="38.7109375" style="3" customWidth="1"/>
    <col min="12543" max="12543" width="20" style="3" bestFit="1" customWidth="1"/>
    <col min="12544" max="12544" width="22" style="3" bestFit="1" customWidth="1"/>
    <col min="12545" max="12545" width="10.7109375" style="3" customWidth="1"/>
    <col min="12546" max="12546" width="12" style="3" customWidth="1"/>
    <col min="12547" max="12547" width="11.42578125" style="3" customWidth="1"/>
    <col min="12548" max="12548" width="11" style="3" customWidth="1"/>
    <col min="12549" max="12549" width="13" style="3" customWidth="1"/>
    <col min="12550" max="12796" width="9.140625" style="3"/>
    <col min="12797" max="12797" width="27.28515625" style="3" customWidth="1"/>
    <col min="12798" max="12798" width="38.7109375" style="3" customWidth="1"/>
    <col min="12799" max="12799" width="20" style="3" bestFit="1" customWidth="1"/>
    <col min="12800" max="12800" width="22" style="3" bestFit="1" customWidth="1"/>
    <col min="12801" max="12801" width="10.7109375" style="3" customWidth="1"/>
    <col min="12802" max="12802" width="12" style="3" customWidth="1"/>
    <col min="12803" max="12803" width="11.42578125" style="3" customWidth="1"/>
    <col min="12804" max="12804" width="11" style="3" customWidth="1"/>
    <col min="12805" max="12805" width="13" style="3" customWidth="1"/>
    <col min="12806" max="13052" width="9.140625" style="3"/>
    <col min="13053" max="13053" width="27.28515625" style="3" customWidth="1"/>
    <col min="13054" max="13054" width="38.7109375" style="3" customWidth="1"/>
    <col min="13055" max="13055" width="20" style="3" bestFit="1" customWidth="1"/>
    <col min="13056" max="13056" width="22" style="3" bestFit="1" customWidth="1"/>
    <col min="13057" max="13057" width="10.7109375" style="3" customWidth="1"/>
    <col min="13058" max="13058" width="12" style="3" customWidth="1"/>
    <col min="13059" max="13059" width="11.42578125" style="3" customWidth="1"/>
    <col min="13060" max="13060" width="11" style="3" customWidth="1"/>
    <col min="13061" max="13061" width="13" style="3" customWidth="1"/>
    <col min="13062" max="13308" width="9.140625" style="3"/>
    <col min="13309" max="13309" width="27.28515625" style="3" customWidth="1"/>
    <col min="13310" max="13310" width="38.7109375" style="3" customWidth="1"/>
    <col min="13311" max="13311" width="20" style="3" bestFit="1" customWidth="1"/>
    <col min="13312" max="13312" width="22" style="3" bestFit="1" customWidth="1"/>
    <col min="13313" max="13313" width="10.7109375" style="3" customWidth="1"/>
    <col min="13314" max="13314" width="12" style="3" customWidth="1"/>
    <col min="13315" max="13315" width="11.42578125" style="3" customWidth="1"/>
    <col min="13316" max="13316" width="11" style="3" customWidth="1"/>
    <col min="13317" max="13317" width="13" style="3" customWidth="1"/>
    <col min="13318" max="13564" width="9.140625" style="3"/>
    <col min="13565" max="13565" width="27.28515625" style="3" customWidth="1"/>
    <col min="13566" max="13566" width="38.7109375" style="3" customWidth="1"/>
    <col min="13567" max="13567" width="20" style="3" bestFit="1" customWidth="1"/>
    <col min="13568" max="13568" width="22" style="3" bestFit="1" customWidth="1"/>
    <col min="13569" max="13569" width="10.7109375" style="3" customWidth="1"/>
    <col min="13570" max="13570" width="12" style="3" customWidth="1"/>
    <col min="13571" max="13571" width="11.42578125" style="3" customWidth="1"/>
    <col min="13572" max="13572" width="11" style="3" customWidth="1"/>
    <col min="13573" max="13573" width="13" style="3" customWidth="1"/>
    <col min="13574" max="13820" width="9.140625" style="3"/>
    <col min="13821" max="13821" width="27.28515625" style="3" customWidth="1"/>
    <col min="13822" max="13822" width="38.7109375" style="3" customWidth="1"/>
    <col min="13823" max="13823" width="20" style="3" bestFit="1" customWidth="1"/>
    <col min="13824" max="13824" width="22" style="3" bestFit="1" customWidth="1"/>
    <col min="13825" max="13825" width="10.7109375" style="3" customWidth="1"/>
    <col min="13826" max="13826" width="12" style="3" customWidth="1"/>
    <col min="13827" max="13827" width="11.42578125" style="3" customWidth="1"/>
    <col min="13828" max="13828" width="11" style="3" customWidth="1"/>
    <col min="13829" max="13829" width="13" style="3" customWidth="1"/>
    <col min="13830" max="14076" width="9.140625" style="3"/>
    <col min="14077" max="14077" width="27.28515625" style="3" customWidth="1"/>
    <col min="14078" max="14078" width="38.7109375" style="3" customWidth="1"/>
    <col min="14079" max="14079" width="20" style="3" bestFit="1" customWidth="1"/>
    <col min="14080" max="14080" width="22" style="3" bestFit="1" customWidth="1"/>
    <col min="14081" max="14081" width="10.7109375" style="3" customWidth="1"/>
    <col min="14082" max="14082" width="12" style="3" customWidth="1"/>
    <col min="14083" max="14083" width="11.42578125" style="3" customWidth="1"/>
    <col min="14084" max="14084" width="11" style="3" customWidth="1"/>
    <col min="14085" max="14085" width="13" style="3" customWidth="1"/>
    <col min="14086" max="14332" width="9.140625" style="3"/>
    <col min="14333" max="14333" width="27.28515625" style="3" customWidth="1"/>
    <col min="14334" max="14334" width="38.7109375" style="3" customWidth="1"/>
    <col min="14335" max="14335" width="20" style="3" bestFit="1" customWidth="1"/>
    <col min="14336" max="14336" width="22" style="3" bestFit="1" customWidth="1"/>
    <col min="14337" max="14337" width="10.7109375" style="3" customWidth="1"/>
    <col min="14338" max="14338" width="12" style="3" customWidth="1"/>
    <col min="14339" max="14339" width="11.42578125" style="3" customWidth="1"/>
    <col min="14340" max="14340" width="11" style="3" customWidth="1"/>
    <col min="14341" max="14341" width="13" style="3" customWidth="1"/>
    <col min="14342" max="14588" width="9.140625" style="3"/>
    <col min="14589" max="14589" width="27.28515625" style="3" customWidth="1"/>
    <col min="14590" max="14590" width="38.7109375" style="3" customWidth="1"/>
    <col min="14591" max="14591" width="20" style="3" bestFit="1" customWidth="1"/>
    <col min="14592" max="14592" width="22" style="3" bestFit="1" customWidth="1"/>
    <col min="14593" max="14593" width="10.7109375" style="3" customWidth="1"/>
    <col min="14594" max="14594" width="12" style="3" customWidth="1"/>
    <col min="14595" max="14595" width="11.42578125" style="3" customWidth="1"/>
    <col min="14596" max="14596" width="11" style="3" customWidth="1"/>
    <col min="14597" max="14597" width="13" style="3" customWidth="1"/>
    <col min="14598" max="14844" width="9.140625" style="3"/>
    <col min="14845" max="14845" width="27.28515625" style="3" customWidth="1"/>
    <col min="14846" max="14846" width="38.7109375" style="3" customWidth="1"/>
    <col min="14847" max="14847" width="20" style="3" bestFit="1" customWidth="1"/>
    <col min="14848" max="14848" width="22" style="3" bestFit="1" customWidth="1"/>
    <col min="14849" max="14849" width="10.7109375" style="3" customWidth="1"/>
    <col min="14850" max="14850" width="12" style="3" customWidth="1"/>
    <col min="14851" max="14851" width="11.42578125" style="3" customWidth="1"/>
    <col min="14852" max="14852" width="11" style="3" customWidth="1"/>
    <col min="14853" max="14853" width="13" style="3" customWidth="1"/>
    <col min="14854" max="15100" width="9.140625" style="3"/>
    <col min="15101" max="15101" width="27.28515625" style="3" customWidth="1"/>
    <col min="15102" max="15102" width="38.7109375" style="3" customWidth="1"/>
    <col min="15103" max="15103" width="20" style="3" bestFit="1" customWidth="1"/>
    <col min="15104" max="15104" width="22" style="3" bestFit="1" customWidth="1"/>
    <col min="15105" max="15105" width="10.7109375" style="3" customWidth="1"/>
    <col min="15106" max="15106" width="12" style="3" customWidth="1"/>
    <col min="15107" max="15107" width="11.42578125" style="3" customWidth="1"/>
    <col min="15108" max="15108" width="11" style="3" customWidth="1"/>
    <col min="15109" max="15109" width="13" style="3" customWidth="1"/>
    <col min="15110" max="15356" width="9.140625" style="3"/>
    <col min="15357" max="15357" width="27.28515625" style="3" customWidth="1"/>
    <col min="15358" max="15358" width="38.7109375" style="3" customWidth="1"/>
    <col min="15359" max="15359" width="20" style="3" bestFit="1" customWidth="1"/>
    <col min="15360" max="15360" width="22" style="3" bestFit="1" customWidth="1"/>
    <col min="15361" max="15361" width="10.7109375" style="3" customWidth="1"/>
    <col min="15362" max="15362" width="12" style="3" customWidth="1"/>
    <col min="15363" max="15363" width="11.42578125" style="3" customWidth="1"/>
    <col min="15364" max="15364" width="11" style="3" customWidth="1"/>
    <col min="15365" max="15365" width="13" style="3" customWidth="1"/>
    <col min="15366" max="15612" width="9.140625" style="3"/>
    <col min="15613" max="15613" width="27.28515625" style="3" customWidth="1"/>
    <col min="15614" max="15614" width="38.7109375" style="3" customWidth="1"/>
    <col min="15615" max="15615" width="20" style="3" bestFit="1" customWidth="1"/>
    <col min="15616" max="15616" width="22" style="3" bestFit="1" customWidth="1"/>
    <col min="15617" max="15617" width="10.7109375" style="3" customWidth="1"/>
    <col min="15618" max="15618" width="12" style="3" customWidth="1"/>
    <col min="15619" max="15619" width="11.42578125" style="3" customWidth="1"/>
    <col min="15620" max="15620" width="11" style="3" customWidth="1"/>
    <col min="15621" max="15621" width="13" style="3" customWidth="1"/>
    <col min="15622" max="15868" width="9.140625" style="3"/>
    <col min="15869" max="15869" width="27.28515625" style="3" customWidth="1"/>
    <col min="15870" max="15870" width="38.7109375" style="3" customWidth="1"/>
    <col min="15871" max="15871" width="20" style="3" bestFit="1" customWidth="1"/>
    <col min="15872" max="15872" width="22" style="3" bestFit="1" customWidth="1"/>
    <col min="15873" max="15873" width="10.7109375" style="3" customWidth="1"/>
    <col min="15874" max="15874" width="12" style="3" customWidth="1"/>
    <col min="15875" max="15875" width="11.42578125" style="3" customWidth="1"/>
    <col min="15876" max="15876" width="11" style="3" customWidth="1"/>
    <col min="15877" max="15877" width="13" style="3" customWidth="1"/>
    <col min="15878" max="16124" width="9.140625" style="3"/>
    <col min="16125" max="16125" width="27.28515625" style="3" customWidth="1"/>
    <col min="16126" max="16126" width="38.7109375" style="3" customWidth="1"/>
    <col min="16127" max="16127" width="20" style="3" bestFit="1" customWidth="1"/>
    <col min="16128" max="16128" width="22" style="3" bestFit="1" customWidth="1"/>
    <col min="16129" max="16129" width="10.7109375" style="3" customWidth="1"/>
    <col min="16130" max="16130" width="12" style="3" customWidth="1"/>
    <col min="16131" max="16131" width="11.42578125" style="3" customWidth="1"/>
    <col min="16132" max="16132" width="11" style="3" customWidth="1"/>
    <col min="16133" max="16133" width="13" style="3" customWidth="1"/>
    <col min="16134" max="16384" width="9.140625" style="3"/>
  </cols>
  <sheetData>
    <row r="1" spans="1:16" s="1" customFormat="1" ht="12.75" customHeight="1" x14ac:dyDescent="0.2">
      <c r="A1" s="511" t="s">
        <v>191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6" s="1" customFormat="1" ht="21" customHeight="1" x14ac:dyDescent="0.2">
      <c r="A2" s="513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</row>
    <row r="3" spans="1:16" s="1" customFormat="1" ht="7.5" customHeight="1" x14ac:dyDescent="0.2">
      <c r="A3" s="514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6" s="2" customFormat="1" ht="87.75" customHeight="1" x14ac:dyDescent="0.25">
      <c r="A4" s="518" t="s">
        <v>11</v>
      </c>
      <c r="B4" s="521" t="s">
        <v>4</v>
      </c>
      <c r="C4" s="601" t="s">
        <v>117</v>
      </c>
      <c r="D4" s="521" t="s">
        <v>3</v>
      </c>
      <c r="E4" s="521" t="s">
        <v>5</v>
      </c>
      <c r="F4" s="597" t="s">
        <v>6</v>
      </c>
      <c r="G4" s="598"/>
      <c r="H4" s="598"/>
      <c r="I4" s="598"/>
      <c r="J4" s="598"/>
      <c r="K4" s="598"/>
      <c r="L4" s="598"/>
      <c r="M4" s="598"/>
      <c r="N4" s="599"/>
      <c r="O4" s="600"/>
      <c r="P4" s="116" t="s">
        <v>75</v>
      </c>
    </row>
    <row r="5" spans="1:16" s="2" customFormat="1" ht="18.75" x14ac:dyDescent="0.2">
      <c r="A5" s="519"/>
      <c r="B5" s="521"/>
      <c r="C5" s="528"/>
      <c r="D5" s="521"/>
      <c r="E5" s="521"/>
      <c r="F5" s="521" t="s">
        <v>7</v>
      </c>
      <c r="G5" s="521"/>
      <c r="H5" s="521" t="s">
        <v>8</v>
      </c>
      <c r="I5" s="521"/>
      <c r="J5" s="516" t="s">
        <v>9</v>
      </c>
      <c r="K5" s="517"/>
      <c r="L5" s="521" t="s">
        <v>10</v>
      </c>
      <c r="M5" s="516"/>
      <c r="N5" s="521" t="s">
        <v>86</v>
      </c>
      <c r="O5" s="521"/>
      <c r="P5" s="135"/>
    </row>
    <row r="6" spans="1:16" s="2" customFormat="1" ht="37.5" customHeight="1" thickBot="1" x14ac:dyDescent="0.25">
      <c r="A6" s="520"/>
      <c r="B6" s="522"/>
      <c r="C6" s="586"/>
      <c r="D6" s="522"/>
      <c r="E6" s="522"/>
      <c r="F6" s="95" t="s">
        <v>0</v>
      </c>
      <c r="G6" s="95" t="s">
        <v>1</v>
      </c>
      <c r="H6" s="95" t="s">
        <v>0</v>
      </c>
      <c r="I6" s="95" t="s">
        <v>1</v>
      </c>
      <c r="J6" s="95" t="s">
        <v>0</v>
      </c>
      <c r="K6" s="95" t="s">
        <v>1</v>
      </c>
      <c r="L6" s="118" t="s">
        <v>0</v>
      </c>
      <c r="M6" s="119" t="s">
        <v>1</v>
      </c>
      <c r="N6" s="117" t="s">
        <v>0</v>
      </c>
      <c r="O6" s="117" t="s">
        <v>1</v>
      </c>
      <c r="P6" s="136"/>
    </row>
    <row r="7" spans="1:16" s="1" customFormat="1" ht="30" customHeight="1" thickBot="1" x14ac:dyDescent="0.3">
      <c r="A7" s="574" t="s">
        <v>13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6"/>
      <c r="O7" s="577"/>
      <c r="P7" s="153"/>
    </row>
    <row r="8" spans="1:16" s="1" customFormat="1" ht="77.25" customHeight="1" thickBot="1" x14ac:dyDescent="0.25">
      <c r="A8" s="572"/>
      <c r="B8" s="476" t="s">
        <v>165</v>
      </c>
      <c r="C8" s="478"/>
      <c r="D8" s="241">
        <v>1767.5</v>
      </c>
      <c r="E8" s="241">
        <v>1767.5</v>
      </c>
      <c r="F8" s="241">
        <v>441.8</v>
      </c>
      <c r="G8" s="241"/>
      <c r="H8" s="241">
        <v>441.9</v>
      </c>
      <c r="I8" s="241">
        <v>155</v>
      </c>
      <c r="J8" s="241">
        <v>441.9</v>
      </c>
      <c r="K8" s="241">
        <v>730.2</v>
      </c>
      <c r="L8" s="241">
        <v>441.9</v>
      </c>
      <c r="M8" s="241"/>
      <c r="N8" s="241">
        <f>SUM(F8+H8+J8+L8)</f>
        <v>1767.5</v>
      </c>
      <c r="O8" s="242">
        <f t="shared" ref="O8:O9" si="0">SUM(G8+I8+K8+M8)</f>
        <v>885.2</v>
      </c>
      <c r="P8" s="263"/>
    </row>
    <row r="9" spans="1:16" s="1" customFormat="1" ht="83.25" customHeight="1" x14ac:dyDescent="0.25">
      <c r="A9" s="573"/>
      <c r="B9" s="477" t="s">
        <v>80</v>
      </c>
      <c r="C9" s="479"/>
      <c r="D9" s="480">
        <v>6555.9</v>
      </c>
      <c r="E9" s="480">
        <v>6555.9</v>
      </c>
      <c r="F9" s="241">
        <v>1638.9</v>
      </c>
      <c r="G9" s="241">
        <v>1549.5</v>
      </c>
      <c r="H9" s="241">
        <v>1639</v>
      </c>
      <c r="I9" s="241">
        <v>1549.4</v>
      </c>
      <c r="J9" s="241">
        <v>1639</v>
      </c>
      <c r="K9" s="241">
        <v>1622.7</v>
      </c>
      <c r="L9" s="241">
        <v>1639</v>
      </c>
      <c r="M9" s="241"/>
      <c r="N9" s="241">
        <f>SUM(F9+H9+J9+L9)</f>
        <v>6555.9</v>
      </c>
      <c r="O9" s="467">
        <f t="shared" si="0"/>
        <v>4721.6000000000004</v>
      </c>
      <c r="P9" s="243"/>
    </row>
    <row r="10" spans="1:16" s="1" customFormat="1" ht="38.25" customHeight="1" x14ac:dyDescent="0.2">
      <c r="A10" s="64" t="s">
        <v>2</v>
      </c>
      <c r="B10" s="65"/>
      <c r="C10" s="62"/>
      <c r="D10" s="472">
        <f t="shared" ref="D10:O10" si="1">SUM(D8:D9)</f>
        <v>8323.4</v>
      </c>
      <c r="E10" s="472">
        <f t="shared" si="1"/>
        <v>8323.4</v>
      </c>
      <c r="F10" s="472">
        <f t="shared" si="1"/>
        <v>2080.7000000000003</v>
      </c>
      <c r="G10" s="472">
        <f t="shared" si="1"/>
        <v>1549.5</v>
      </c>
      <c r="H10" s="472">
        <f t="shared" si="1"/>
        <v>2080.9</v>
      </c>
      <c r="I10" s="472">
        <f t="shared" si="1"/>
        <v>1704.4</v>
      </c>
      <c r="J10" s="472">
        <f t="shared" si="1"/>
        <v>2080.9</v>
      </c>
      <c r="K10" s="472">
        <f t="shared" si="1"/>
        <v>2352.9</v>
      </c>
      <c r="L10" s="472">
        <f t="shared" si="1"/>
        <v>2080.9</v>
      </c>
      <c r="M10" s="472">
        <f t="shared" si="1"/>
        <v>0</v>
      </c>
      <c r="N10" s="472">
        <f t="shared" si="1"/>
        <v>8323.4</v>
      </c>
      <c r="O10" s="91">
        <f t="shared" si="1"/>
        <v>5606.8</v>
      </c>
      <c r="P10" s="138"/>
    </row>
    <row r="11" spans="1:16" s="1" customFormat="1" ht="31.5" customHeight="1" x14ac:dyDescent="0.2">
      <c r="A11" s="63"/>
      <c r="B11" s="42" t="s">
        <v>64</v>
      </c>
      <c r="C11" s="42"/>
      <c r="D11" s="66"/>
      <c r="E11" s="66"/>
      <c r="F11" s="66"/>
      <c r="G11" s="66"/>
      <c r="H11" s="66"/>
      <c r="I11" s="66"/>
      <c r="J11" s="66"/>
      <c r="K11" s="66"/>
      <c r="L11" s="66"/>
      <c r="M11" s="468"/>
      <c r="N11" s="175"/>
      <c r="O11" s="175"/>
      <c r="P11" s="138"/>
    </row>
    <row r="12" spans="1:16" s="1" customFormat="1" ht="30" customHeight="1" x14ac:dyDescent="0.2">
      <c r="A12" s="61"/>
      <c r="B12" s="42" t="s">
        <v>65</v>
      </c>
      <c r="C12" s="366"/>
      <c r="D12" s="91">
        <f t="shared" ref="D12:M12" si="2">SUM(D8:D9)</f>
        <v>8323.4</v>
      </c>
      <c r="E12" s="91">
        <f t="shared" si="2"/>
        <v>8323.4</v>
      </c>
      <c r="F12" s="91">
        <f t="shared" si="2"/>
        <v>2080.7000000000003</v>
      </c>
      <c r="G12" s="91">
        <f t="shared" si="2"/>
        <v>1549.5</v>
      </c>
      <c r="H12" s="91">
        <f t="shared" si="2"/>
        <v>2080.9</v>
      </c>
      <c r="I12" s="91">
        <f t="shared" si="2"/>
        <v>1704.4</v>
      </c>
      <c r="J12" s="91">
        <f t="shared" si="2"/>
        <v>2080.9</v>
      </c>
      <c r="K12" s="91">
        <f t="shared" si="2"/>
        <v>2352.9</v>
      </c>
      <c r="L12" s="91">
        <f t="shared" si="2"/>
        <v>2080.9</v>
      </c>
      <c r="M12" s="91">
        <f t="shared" si="2"/>
        <v>0</v>
      </c>
      <c r="N12" s="175">
        <f>SUM(F12+H12+J12+L12)</f>
        <v>8323.4</v>
      </c>
      <c r="O12" s="175">
        <f>SUM(G12+I12+K12+M12)</f>
        <v>5606.8</v>
      </c>
      <c r="P12" s="138"/>
    </row>
    <row r="13" spans="1:16" s="1" customFormat="1" ht="129.75" hidden="1" customHeight="1" thickBot="1" x14ac:dyDescent="0.2">
      <c r="A13" s="61"/>
      <c r="B13" s="62"/>
      <c r="C13" s="62"/>
      <c r="D13" s="66"/>
      <c r="E13" s="66"/>
      <c r="F13" s="66"/>
      <c r="G13" s="66"/>
      <c r="H13" s="66"/>
      <c r="I13" s="66"/>
      <c r="J13" s="66"/>
      <c r="K13" s="66"/>
      <c r="L13" s="66"/>
      <c r="M13" s="468"/>
      <c r="N13" s="67"/>
      <c r="O13" s="67"/>
      <c r="P13" s="138"/>
    </row>
    <row r="14" spans="1:16" s="1" customFormat="1" ht="45.75" customHeight="1" thickBot="1" x14ac:dyDescent="0.25">
      <c r="A14" s="31"/>
      <c r="B14" s="43" t="s">
        <v>66</v>
      </c>
      <c r="C14" s="367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34"/>
      <c r="O14" s="67"/>
      <c r="P14" s="138"/>
    </row>
    <row r="15" spans="1:16" ht="29.25" customHeight="1" thickBot="1" x14ac:dyDescent="0.3">
      <c r="A15" s="544" t="s">
        <v>14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6"/>
      <c r="O15" s="547"/>
    </row>
    <row r="16" spans="1:16" ht="45.75" thickBot="1" x14ac:dyDescent="0.25">
      <c r="A16" s="553"/>
      <c r="B16" s="470" t="s">
        <v>46</v>
      </c>
      <c r="C16" s="474"/>
      <c r="D16" s="241">
        <v>725.4</v>
      </c>
      <c r="E16" s="241">
        <v>725.4</v>
      </c>
      <c r="F16" s="241">
        <v>181.3</v>
      </c>
      <c r="G16" s="241">
        <v>90</v>
      </c>
      <c r="H16" s="241">
        <v>181.3</v>
      </c>
      <c r="I16" s="241">
        <v>64.8</v>
      </c>
      <c r="J16" s="241">
        <v>181.4</v>
      </c>
      <c r="K16" s="241">
        <v>158</v>
      </c>
      <c r="L16" s="241">
        <v>181.4</v>
      </c>
      <c r="M16" s="241">
        <v>0</v>
      </c>
      <c r="N16" s="241">
        <f t="shared" ref="N16:O18" si="3">SUM(F16+H16+J16+L16)</f>
        <v>725.4</v>
      </c>
      <c r="O16" s="285">
        <f t="shared" si="3"/>
        <v>312.8</v>
      </c>
      <c r="P16" s="4"/>
    </row>
    <row r="17" spans="1:16" ht="15.75" thickBot="1" x14ac:dyDescent="0.25">
      <c r="A17" s="554"/>
      <c r="B17" s="470" t="s">
        <v>120</v>
      </c>
      <c r="C17" s="474"/>
      <c r="D17" s="241">
        <v>300</v>
      </c>
      <c r="E17" s="241">
        <v>300</v>
      </c>
      <c r="F17" s="241">
        <v>75</v>
      </c>
      <c r="G17" s="241">
        <v>50</v>
      </c>
      <c r="H17" s="241">
        <v>75</v>
      </c>
      <c r="I17" s="241"/>
      <c r="J17" s="241">
        <v>75</v>
      </c>
      <c r="K17" s="241"/>
      <c r="L17" s="241">
        <v>75</v>
      </c>
      <c r="M17" s="241"/>
      <c r="N17" s="241">
        <f t="shared" si="3"/>
        <v>300</v>
      </c>
      <c r="O17" s="285">
        <f t="shared" si="3"/>
        <v>50</v>
      </c>
      <c r="P17" s="4"/>
    </row>
    <row r="18" spans="1:16" ht="60.75" thickBot="1" x14ac:dyDescent="0.25">
      <c r="A18" s="555"/>
      <c r="B18" s="471" t="s">
        <v>47</v>
      </c>
      <c r="C18" s="475"/>
      <c r="D18" s="241">
        <v>788.4</v>
      </c>
      <c r="E18" s="241">
        <v>788.4</v>
      </c>
      <c r="F18" s="241">
        <v>197.1</v>
      </c>
      <c r="G18" s="241"/>
      <c r="H18" s="241">
        <v>197.1</v>
      </c>
      <c r="I18" s="241">
        <v>147.6</v>
      </c>
      <c r="J18" s="241">
        <v>197.1</v>
      </c>
      <c r="K18" s="241"/>
      <c r="L18" s="241">
        <v>197.1</v>
      </c>
      <c r="M18" s="241"/>
      <c r="N18" s="241">
        <f t="shared" si="3"/>
        <v>788.4</v>
      </c>
      <c r="O18" s="285">
        <f t="shared" si="3"/>
        <v>147.6</v>
      </c>
      <c r="P18" s="4"/>
    </row>
    <row r="19" spans="1:16" ht="18.75" x14ac:dyDescent="0.2">
      <c r="A19" s="29" t="s">
        <v>2</v>
      </c>
      <c r="B19" s="69"/>
      <c r="C19" s="368"/>
      <c r="D19" s="68">
        <f t="shared" ref="D19:O19" si="4">SUM(D16+D18+D17)</f>
        <v>1813.8</v>
      </c>
      <c r="E19" s="68">
        <f t="shared" si="4"/>
        <v>1813.8</v>
      </c>
      <c r="F19" s="68">
        <f t="shared" si="4"/>
        <v>453.4</v>
      </c>
      <c r="G19" s="68">
        <f t="shared" si="4"/>
        <v>140</v>
      </c>
      <c r="H19" s="68">
        <f t="shared" si="4"/>
        <v>453.4</v>
      </c>
      <c r="I19" s="68">
        <f t="shared" si="4"/>
        <v>212.39999999999998</v>
      </c>
      <c r="J19" s="68">
        <f t="shared" si="4"/>
        <v>453.5</v>
      </c>
      <c r="K19" s="68">
        <f t="shared" si="4"/>
        <v>158</v>
      </c>
      <c r="L19" s="68">
        <f t="shared" si="4"/>
        <v>453.5</v>
      </c>
      <c r="M19" s="68">
        <f t="shared" si="4"/>
        <v>0</v>
      </c>
      <c r="N19" s="472">
        <f t="shared" si="4"/>
        <v>1813.8</v>
      </c>
      <c r="O19" s="473">
        <f t="shared" si="4"/>
        <v>510.4</v>
      </c>
      <c r="P19" s="4"/>
    </row>
    <row r="20" spans="1:16" ht="15.75" x14ac:dyDescent="0.2">
      <c r="A20" s="556"/>
      <c r="B20" s="69" t="s">
        <v>64</v>
      </c>
      <c r="C20" s="69"/>
      <c r="D20" s="70"/>
      <c r="E20" s="70"/>
      <c r="F20" s="70"/>
      <c r="G20" s="70"/>
      <c r="H20" s="70"/>
      <c r="I20" s="71"/>
      <c r="J20" s="70"/>
      <c r="K20" s="71"/>
      <c r="L20" s="70"/>
      <c r="M20" s="121"/>
      <c r="N20" s="72"/>
      <c r="O20" s="178"/>
      <c r="P20" s="4"/>
    </row>
    <row r="21" spans="1:16" ht="15.75" x14ac:dyDescent="0.2">
      <c r="A21" s="557"/>
      <c r="B21" s="69" t="s">
        <v>65</v>
      </c>
      <c r="C21" s="69"/>
      <c r="D21" s="91">
        <f t="shared" ref="D21:M21" si="5">SUM(D19+D20)</f>
        <v>1813.8</v>
      </c>
      <c r="E21" s="100">
        <f t="shared" si="5"/>
        <v>1813.8</v>
      </c>
      <c r="F21" s="100">
        <f t="shared" si="5"/>
        <v>453.4</v>
      </c>
      <c r="G21" s="100">
        <f t="shared" si="5"/>
        <v>140</v>
      </c>
      <c r="H21" s="100">
        <f t="shared" si="5"/>
        <v>453.4</v>
      </c>
      <c r="I21" s="91">
        <f t="shared" si="5"/>
        <v>212.39999999999998</v>
      </c>
      <c r="J21" s="91">
        <f t="shared" si="5"/>
        <v>453.5</v>
      </c>
      <c r="K21" s="91">
        <f t="shared" si="5"/>
        <v>158</v>
      </c>
      <c r="L21" s="91">
        <f t="shared" si="5"/>
        <v>453.5</v>
      </c>
      <c r="M21" s="122">
        <f t="shared" si="5"/>
        <v>0</v>
      </c>
      <c r="N21" s="91">
        <f>SUM(N18+N16)</f>
        <v>1513.8</v>
      </c>
      <c r="O21" s="178">
        <f>SUM(O18+O16+O17)</f>
        <v>510.4</v>
      </c>
      <c r="P21" s="4"/>
    </row>
    <row r="22" spans="1:16" s="1" customFormat="1" ht="36.75" customHeight="1" thickBot="1" x14ac:dyDescent="0.25">
      <c r="A22" s="558"/>
      <c r="B22" s="43" t="s">
        <v>66</v>
      </c>
      <c r="C22" s="366"/>
      <c r="D22" s="68"/>
      <c r="E22" s="68"/>
      <c r="F22" s="68"/>
      <c r="G22" s="68"/>
      <c r="H22" s="68"/>
      <c r="I22" s="68"/>
      <c r="J22" s="68"/>
      <c r="K22" s="68"/>
      <c r="L22" s="68"/>
      <c r="M22" s="120"/>
      <c r="N22" s="53"/>
      <c r="O22" s="67"/>
      <c r="P22" s="138"/>
    </row>
    <row r="23" spans="1:16" ht="27.75" customHeight="1" x14ac:dyDescent="0.25">
      <c r="A23" s="548" t="s">
        <v>15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50"/>
      <c r="O23" s="551"/>
    </row>
    <row r="24" spans="1:16" ht="35.25" customHeight="1" x14ac:dyDescent="0.25">
      <c r="A24" s="559" t="s">
        <v>16</v>
      </c>
      <c r="B24" s="259" t="s">
        <v>87</v>
      </c>
      <c r="C24" s="602"/>
      <c r="D24" s="341">
        <v>600</v>
      </c>
      <c r="E24" s="341">
        <f t="shared" ref="E24:E29" si="6">F24+H24+J24+L24</f>
        <v>600</v>
      </c>
      <c r="F24" s="341">
        <v>150</v>
      </c>
      <c r="G24" s="341"/>
      <c r="H24" s="341"/>
      <c r="I24" s="341">
        <v>150</v>
      </c>
      <c r="J24" s="341"/>
      <c r="K24" s="481"/>
      <c r="L24" s="342">
        <v>450</v>
      </c>
      <c r="M24" s="341"/>
      <c r="N24" s="196">
        <f>SUM(F24+H24+J24+L24)</f>
        <v>600</v>
      </c>
      <c r="O24" s="196">
        <f>SUM(G24+I24+K24+M24)</f>
        <v>150</v>
      </c>
    </row>
    <row r="25" spans="1:16" ht="112.5" customHeight="1" x14ac:dyDescent="0.25">
      <c r="A25" s="560"/>
      <c r="B25" s="259" t="s">
        <v>88</v>
      </c>
      <c r="C25" s="603"/>
      <c r="D25" s="341">
        <v>300</v>
      </c>
      <c r="E25" s="341">
        <f t="shared" si="6"/>
        <v>300</v>
      </c>
      <c r="F25" s="341"/>
      <c r="G25" s="341"/>
      <c r="H25" s="341"/>
      <c r="I25" s="341"/>
      <c r="J25" s="341"/>
      <c r="K25" s="481"/>
      <c r="L25" s="342">
        <v>300</v>
      </c>
      <c r="M25" s="341"/>
      <c r="N25" s="196">
        <f>SUM(F25+H25+J25+L25)</f>
        <v>300</v>
      </c>
      <c r="O25" s="17"/>
    </row>
    <row r="26" spans="1:16" ht="51.75" customHeight="1" x14ac:dyDescent="0.25">
      <c r="A26" s="560"/>
      <c r="B26" s="259" t="s">
        <v>89</v>
      </c>
      <c r="C26" s="603"/>
      <c r="D26" s="341">
        <v>340</v>
      </c>
      <c r="E26" s="341">
        <f t="shared" si="6"/>
        <v>340</v>
      </c>
      <c r="F26" s="341"/>
      <c r="G26" s="341"/>
      <c r="H26" s="341"/>
      <c r="I26" s="341"/>
      <c r="J26" s="341">
        <f>100+250-350</f>
        <v>0</v>
      </c>
      <c r="K26" s="481">
        <v>66.5</v>
      </c>
      <c r="L26" s="341">
        <v>340</v>
      </c>
      <c r="M26" s="341"/>
      <c r="N26" s="196">
        <f t="shared" ref="N26:O29" si="7">SUM(F26+H26+J26+L26)</f>
        <v>340</v>
      </c>
      <c r="O26" s="196">
        <f t="shared" si="7"/>
        <v>66.5</v>
      </c>
    </row>
    <row r="27" spans="1:16" ht="50.25" customHeight="1" x14ac:dyDescent="0.25">
      <c r="A27" s="560"/>
      <c r="B27" s="259" t="s">
        <v>90</v>
      </c>
      <c r="C27" s="603"/>
      <c r="D27" s="341">
        <v>1190</v>
      </c>
      <c r="E27" s="341">
        <f t="shared" si="6"/>
        <v>1190</v>
      </c>
      <c r="F27" s="341">
        <v>220</v>
      </c>
      <c r="G27" s="341">
        <v>110</v>
      </c>
      <c r="H27" s="341">
        <v>200</v>
      </c>
      <c r="I27" s="341"/>
      <c r="J27" s="341">
        <v>250</v>
      </c>
      <c r="K27" s="481"/>
      <c r="L27" s="342">
        <v>520</v>
      </c>
      <c r="M27" s="4"/>
      <c r="N27" s="196">
        <f t="shared" si="7"/>
        <v>1190</v>
      </c>
      <c r="O27" s="196">
        <f t="shared" si="7"/>
        <v>110</v>
      </c>
    </row>
    <row r="28" spans="1:16" ht="57" customHeight="1" x14ac:dyDescent="0.25">
      <c r="A28" s="560"/>
      <c r="B28" s="259" t="s">
        <v>91</v>
      </c>
      <c r="C28" s="603"/>
      <c r="D28" s="341">
        <v>144</v>
      </c>
      <c r="E28" s="341">
        <f t="shared" si="6"/>
        <v>144</v>
      </c>
      <c r="F28" s="341">
        <v>110</v>
      </c>
      <c r="G28" s="341">
        <v>54.8</v>
      </c>
      <c r="H28" s="341"/>
      <c r="I28" s="341">
        <v>48.9</v>
      </c>
      <c r="J28" s="341"/>
      <c r="K28" s="481">
        <v>24.9</v>
      </c>
      <c r="L28" s="342">
        <v>34</v>
      </c>
      <c r="M28" s="341"/>
      <c r="N28" s="196">
        <f t="shared" si="7"/>
        <v>144</v>
      </c>
      <c r="O28" s="196">
        <f t="shared" si="7"/>
        <v>128.6</v>
      </c>
    </row>
    <row r="29" spans="1:16" ht="136.5" customHeight="1" thickBot="1" x14ac:dyDescent="0.3">
      <c r="A29" s="560"/>
      <c r="B29" s="259" t="s">
        <v>92</v>
      </c>
      <c r="C29" s="604"/>
      <c r="D29" s="341">
        <v>4234.5</v>
      </c>
      <c r="E29" s="341">
        <f t="shared" si="6"/>
        <v>4234.5</v>
      </c>
      <c r="F29" s="341">
        <v>70</v>
      </c>
      <c r="G29" s="341">
        <v>15.7</v>
      </c>
      <c r="H29" s="341">
        <v>1270</v>
      </c>
      <c r="I29" s="341">
        <v>26.1</v>
      </c>
      <c r="J29" s="341">
        <v>1880</v>
      </c>
      <c r="K29" s="482"/>
      <c r="L29" s="342">
        <v>1014.5</v>
      </c>
      <c r="M29" s="4"/>
      <c r="N29" s="196">
        <f t="shared" si="7"/>
        <v>4234.5</v>
      </c>
      <c r="O29" s="196">
        <f t="shared" si="7"/>
        <v>41.8</v>
      </c>
    </row>
    <row r="30" spans="1:16" ht="48" customHeight="1" x14ac:dyDescent="0.2">
      <c r="A30" s="6" t="s">
        <v>12</v>
      </c>
      <c r="B30" s="35"/>
      <c r="C30" s="35"/>
      <c r="D30" s="105">
        <f t="shared" ref="D30:O30" si="8">SUM(D29+D28+D27+D26+D25+D24)</f>
        <v>6808.5</v>
      </c>
      <c r="E30" s="105">
        <f t="shared" si="8"/>
        <v>6808.5</v>
      </c>
      <c r="F30" s="105">
        <f t="shared" si="8"/>
        <v>550</v>
      </c>
      <c r="G30" s="105">
        <f t="shared" si="8"/>
        <v>180.5</v>
      </c>
      <c r="H30" s="105">
        <f t="shared" si="8"/>
        <v>1470</v>
      </c>
      <c r="I30" s="105">
        <f t="shared" si="8"/>
        <v>225</v>
      </c>
      <c r="J30" s="105">
        <f t="shared" si="8"/>
        <v>2130</v>
      </c>
      <c r="K30" s="105">
        <f t="shared" si="8"/>
        <v>91.4</v>
      </c>
      <c r="L30" s="105">
        <f t="shared" si="8"/>
        <v>2658.5</v>
      </c>
      <c r="M30" s="105">
        <f t="shared" si="8"/>
        <v>0</v>
      </c>
      <c r="N30" s="105">
        <f t="shared" si="8"/>
        <v>6808.5</v>
      </c>
      <c r="O30" s="105">
        <f t="shared" si="8"/>
        <v>496.9</v>
      </c>
    </row>
    <row r="31" spans="1:16" ht="26.25" customHeight="1" thickBot="1" x14ac:dyDescent="0.25">
      <c r="A31" s="97"/>
      <c r="B31" s="23" t="s">
        <v>64</v>
      </c>
      <c r="C31" s="23"/>
      <c r="D31" s="106"/>
      <c r="E31" s="106"/>
      <c r="F31" s="106"/>
      <c r="G31" s="106"/>
      <c r="H31" s="106"/>
      <c r="I31" s="106"/>
      <c r="J31" s="106"/>
      <c r="K31" s="106"/>
      <c r="L31" s="107"/>
      <c r="M31" s="123"/>
      <c r="N31" s="52"/>
      <c r="O31" s="12"/>
    </row>
    <row r="32" spans="1:16" ht="30" customHeight="1" x14ac:dyDescent="0.2">
      <c r="A32" s="97"/>
      <c r="B32" s="23" t="s">
        <v>65</v>
      </c>
      <c r="C32" s="369"/>
      <c r="D32" s="105">
        <f t="shared" ref="D32:M32" si="9">SUM(D29+D28+D27+D26+D24)</f>
        <v>6508.5</v>
      </c>
      <c r="E32" s="105">
        <f t="shared" si="9"/>
        <v>6508.5</v>
      </c>
      <c r="F32" s="105">
        <f t="shared" si="9"/>
        <v>550</v>
      </c>
      <c r="G32" s="105">
        <f t="shared" si="9"/>
        <v>180.5</v>
      </c>
      <c r="H32" s="105">
        <f t="shared" si="9"/>
        <v>1470</v>
      </c>
      <c r="I32" s="105">
        <f t="shared" si="9"/>
        <v>225</v>
      </c>
      <c r="J32" s="105">
        <f t="shared" si="9"/>
        <v>2130</v>
      </c>
      <c r="K32" s="105">
        <f t="shared" si="9"/>
        <v>91.4</v>
      </c>
      <c r="L32" s="105">
        <f t="shared" si="9"/>
        <v>2358.5</v>
      </c>
      <c r="M32" s="105">
        <f t="shared" si="9"/>
        <v>0</v>
      </c>
      <c r="N32" s="164">
        <f>SUM(F32+H32+J32+L32)</f>
        <v>6508.5</v>
      </c>
      <c r="O32" s="165">
        <f>SUM(G32+I32+K32+M32)</f>
        <v>496.9</v>
      </c>
    </row>
    <row r="33" spans="1:15" ht="34.5" customHeight="1" thickBot="1" x14ac:dyDescent="0.25">
      <c r="A33" s="98"/>
      <c r="B33" s="36" t="s">
        <v>66</v>
      </c>
      <c r="C33" s="36"/>
      <c r="D33" s="108"/>
      <c r="E33" s="108"/>
      <c r="F33" s="108"/>
      <c r="G33" s="108"/>
      <c r="H33" s="108"/>
      <c r="I33" s="108"/>
      <c r="J33" s="108"/>
      <c r="K33" s="108"/>
      <c r="L33" s="109"/>
      <c r="M33" s="124"/>
      <c r="N33" s="52"/>
      <c r="O33" s="12"/>
    </row>
    <row r="34" spans="1:15" ht="48" customHeight="1" x14ac:dyDescent="0.25">
      <c r="A34" s="561" t="s">
        <v>17</v>
      </c>
      <c r="B34" s="260" t="s">
        <v>108</v>
      </c>
      <c r="C34" s="260"/>
      <c r="D34" s="290">
        <v>67577.7</v>
      </c>
      <c r="E34" s="290">
        <f t="shared" ref="E34:E41" si="10">F34+H34+J34+L34</f>
        <v>67577.700000000012</v>
      </c>
      <c r="F34" s="290">
        <v>14614</v>
      </c>
      <c r="G34" s="290">
        <v>14614</v>
      </c>
      <c r="H34" s="290">
        <v>19347.400000000001</v>
      </c>
      <c r="I34" s="290">
        <v>18596.5</v>
      </c>
      <c r="J34" s="290">
        <v>16619.400000000001</v>
      </c>
      <c r="K34" s="483">
        <f>17743.1+37.3</f>
        <v>17780.399999999998</v>
      </c>
      <c r="L34" s="291">
        <v>16996.900000000001</v>
      </c>
      <c r="M34" s="290"/>
      <c r="N34" s="196">
        <f t="shared" ref="N34:N41" si="11">SUM(F34+H34+J34+L34)</f>
        <v>67577.700000000012</v>
      </c>
      <c r="O34" s="196">
        <f t="shared" ref="O34:O41" si="12">SUM(G34+I34+K34+M34)</f>
        <v>50990.899999999994</v>
      </c>
    </row>
    <row r="35" spans="1:15" ht="39.75" customHeight="1" x14ac:dyDescent="0.25">
      <c r="A35" s="540"/>
      <c r="B35" s="260" t="s">
        <v>109</v>
      </c>
      <c r="C35" s="260"/>
      <c r="D35" s="290">
        <v>6860</v>
      </c>
      <c r="E35" s="290">
        <f t="shared" si="10"/>
        <v>6860</v>
      </c>
      <c r="F35" s="290">
        <v>1462.4</v>
      </c>
      <c r="G35" s="290">
        <v>1462.4</v>
      </c>
      <c r="H35" s="290">
        <v>2208.4</v>
      </c>
      <c r="I35" s="290">
        <v>2208.4</v>
      </c>
      <c r="J35" s="290">
        <v>1519.7</v>
      </c>
      <c r="K35" s="483">
        <v>1519.7</v>
      </c>
      <c r="L35" s="291">
        <v>1669.5</v>
      </c>
      <c r="M35" s="290"/>
      <c r="N35" s="196">
        <f t="shared" si="11"/>
        <v>6860</v>
      </c>
      <c r="O35" s="196">
        <f t="shared" si="12"/>
        <v>5190.5</v>
      </c>
    </row>
    <row r="36" spans="1:15" ht="72" customHeight="1" x14ac:dyDescent="0.25">
      <c r="A36" s="540"/>
      <c r="B36" s="260" t="s">
        <v>110</v>
      </c>
      <c r="C36" s="420" t="s">
        <v>164</v>
      </c>
      <c r="D36" s="290">
        <v>1368</v>
      </c>
      <c r="E36" s="290">
        <f t="shared" si="10"/>
        <v>1368</v>
      </c>
      <c r="F36" s="290"/>
      <c r="G36" s="290"/>
      <c r="H36" s="290">
        <v>109.2</v>
      </c>
      <c r="I36" s="290">
        <v>109.2</v>
      </c>
      <c r="J36" s="290"/>
      <c r="K36" s="483">
        <v>995</v>
      </c>
      <c r="L36" s="291">
        <v>1258.8</v>
      </c>
      <c r="M36" s="290"/>
      <c r="N36" s="246">
        <f t="shared" si="11"/>
        <v>1368</v>
      </c>
      <c r="O36" s="246">
        <f t="shared" si="12"/>
        <v>1104.2</v>
      </c>
    </row>
    <row r="37" spans="1:15" ht="71.25" customHeight="1" x14ac:dyDescent="0.25">
      <c r="A37" s="540"/>
      <c r="B37" s="260" t="s">
        <v>111</v>
      </c>
      <c r="C37" s="420" t="s">
        <v>164</v>
      </c>
      <c r="D37" s="290">
        <v>4331.8</v>
      </c>
      <c r="E37" s="290">
        <f t="shared" si="10"/>
        <v>4331.8</v>
      </c>
      <c r="F37" s="290"/>
      <c r="G37" s="290"/>
      <c r="H37" s="290">
        <v>345.8</v>
      </c>
      <c r="I37" s="290">
        <v>345.8</v>
      </c>
      <c r="J37" s="290"/>
      <c r="K37" s="483">
        <v>3150.5</v>
      </c>
      <c r="L37" s="291">
        <v>3986</v>
      </c>
      <c r="M37" s="290"/>
      <c r="N37" s="246">
        <f t="shared" si="11"/>
        <v>4331.8</v>
      </c>
      <c r="O37" s="246">
        <f t="shared" si="12"/>
        <v>3496.3</v>
      </c>
    </row>
    <row r="38" spans="1:15" ht="40.5" customHeight="1" x14ac:dyDescent="0.25">
      <c r="A38" s="540"/>
      <c r="B38" s="260" t="s">
        <v>161</v>
      </c>
      <c r="C38" s="260"/>
      <c r="D38" s="290">
        <v>18582.8</v>
      </c>
      <c r="E38" s="290">
        <f t="shared" si="10"/>
        <v>18582.8</v>
      </c>
      <c r="F38" s="290">
        <v>4150.3</v>
      </c>
      <c r="G38" s="290">
        <v>3236.2</v>
      </c>
      <c r="H38" s="290">
        <v>4379.2</v>
      </c>
      <c r="I38" s="290">
        <v>4324.7</v>
      </c>
      <c r="J38" s="290">
        <v>4411.8999999999996</v>
      </c>
      <c r="K38" s="483">
        <v>4679.6000000000004</v>
      </c>
      <c r="L38" s="291">
        <v>5641.4</v>
      </c>
      <c r="M38" s="290"/>
      <c r="N38" s="246">
        <f t="shared" si="11"/>
        <v>18582.8</v>
      </c>
      <c r="O38" s="246">
        <f t="shared" si="12"/>
        <v>12240.5</v>
      </c>
    </row>
    <row r="39" spans="1:15" ht="27" customHeight="1" x14ac:dyDescent="0.25">
      <c r="A39" s="540"/>
      <c r="B39" s="419" t="s">
        <v>162</v>
      </c>
      <c r="C39" s="288"/>
      <c r="D39" s="290">
        <f>D40+D41</f>
        <v>12285.1</v>
      </c>
      <c r="E39" s="290">
        <f t="shared" si="10"/>
        <v>12285.1</v>
      </c>
      <c r="F39" s="290">
        <f t="shared" ref="F39:L39" si="13">F40+F41</f>
        <v>3075.1000000000004</v>
      </c>
      <c r="G39" s="290">
        <f t="shared" si="13"/>
        <v>2690.2</v>
      </c>
      <c r="H39" s="290">
        <f t="shared" si="13"/>
        <v>2934.3</v>
      </c>
      <c r="I39" s="290">
        <f t="shared" si="13"/>
        <v>2767.4</v>
      </c>
      <c r="J39" s="290">
        <f t="shared" si="13"/>
        <v>3093.8</v>
      </c>
      <c r="K39" s="484">
        <f t="shared" si="13"/>
        <v>2880.7</v>
      </c>
      <c r="L39" s="290">
        <f t="shared" si="13"/>
        <v>3181.9</v>
      </c>
      <c r="M39" s="290"/>
      <c r="N39" s="246">
        <f t="shared" si="11"/>
        <v>12285.1</v>
      </c>
      <c r="O39" s="246">
        <f t="shared" si="12"/>
        <v>8338.2999999999993</v>
      </c>
    </row>
    <row r="40" spans="1:15" ht="27" customHeight="1" x14ac:dyDescent="0.25">
      <c r="A40" s="540"/>
      <c r="B40" s="260" t="s">
        <v>163</v>
      </c>
      <c r="C40" s="288"/>
      <c r="D40" s="290">
        <v>4622.5</v>
      </c>
      <c r="E40" s="290">
        <f t="shared" si="10"/>
        <v>4622.5</v>
      </c>
      <c r="F40" s="290">
        <v>1133.2</v>
      </c>
      <c r="G40" s="290">
        <v>851.8</v>
      </c>
      <c r="H40" s="290">
        <v>966.3</v>
      </c>
      <c r="I40" s="290">
        <v>973.1</v>
      </c>
      <c r="J40" s="290">
        <v>1218.3</v>
      </c>
      <c r="K40" s="483">
        <v>1018.4</v>
      </c>
      <c r="L40" s="291">
        <v>1304.7</v>
      </c>
      <c r="M40" s="290"/>
      <c r="N40" s="246"/>
      <c r="O40" s="246"/>
    </row>
    <row r="41" spans="1:15" ht="50.25" customHeight="1" thickBot="1" x14ac:dyDescent="0.3">
      <c r="A41" s="540"/>
      <c r="B41" s="260" t="s">
        <v>112</v>
      </c>
      <c r="C41" s="260"/>
      <c r="D41" s="290">
        <v>7662.6</v>
      </c>
      <c r="E41" s="290">
        <f t="shared" si="10"/>
        <v>7662.5999999999995</v>
      </c>
      <c r="F41" s="290">
        <v>1941.9</v>
      </c>
      <c r="G41" s="290">
        <v>1838.4</v>
      </c>
      <c r="H41" s="290">
        <v>1968</v>
      </c>
      <c r="I41" s="290">
        <v>1794.3</v>
      </c>
      <c r="J41" s="290">
        <v>1875.5</v>
      </c>
      <c r="K41" s="483">
        <v>1862.3</v>
      </c>
      <c r="L41" s="291">
        <v>1877.2</v>
      </c>
      <c r="M41" s="290"/>
      <c r="N41" s="246">
        <f t="shared" si="11"/>
        <v>7662.5999999999995</v>
      </c>
      <c r="O41" s="246">
        <f t="shared" si="12"/>
        <v>5495</v>
      </c>
    </row>
    <row r="42" spans="1:15" ht="45" customHeight="1" x14ac:dyDescent="0.2">
      <c r="A42" s="5" t="s">
        <v>12</v>
      </c>
      <c r="B42" s="102" t="s">
        <v>81</v>
      </c>
      <c r="C42" s="102"/>
      <c r="D42" s="103">
        <f t="shared" ref="D42:O42" si="14">SUM(D34+D35+D36+D37+D38+D39)</f>
        <v>111005.40000000001</v>
      </c>
      <c r="E42" s="103">
        <f t="shared" si="14"/>
        <v>111005.40000000002</v>
      </c>
      <c r="F42" s="103">
        <f t="shared" si="14"/>
        <v>23301.800000000003</v>
      </c>
      <c r="G42" s="103">
        <f t="shared" si="14"/>
        <v>22002.799999999999</v>
      </c>
      <c r="H42" s="103">
        <f t="shared" si="14"/>
        <v>29324.300000000003</v>
      </c>
      <c r="I42" s="103">
        <f t="shared" si="14"/>
        <v>28352.000000000004</v>
      </c>
      <c r="J42" s="103">
        <f t="shared" si="14"/>
        <v>25644.799999999999</v>
      </c>
      <c r="K42" s="103">
        <f t="shared" si="14"/>
        <v>31005.899999999998</v>
      </c>
      <c r="L42" s="103">
        <f t="shared" si="14"/>
        <v>32734.5</v>
      </c>
      <c r="M42" s="103">
        <f t="shared" si="14"/>
        <v>0</v>
      </c>
      <c r="N42" s="103">
        <f t="shared" si="14"/>
        <v>111005.40000000002</v>
      </c>
      <c r="O42" s="103">
        <f t="shared" si="14"/>
        <v>81360.7</v>
      </c>
    </row>
    <row r="43" spans="1:15" ht="22.5" customHeight="1" x14ac:dyDescent="0.2">
      <c r="A43" s="38"/>
      <c r="B43" s="102" t="s">
        <v>82</v>
      </c>
      <c r="C43" s="102"/>
      <c r="D43" s="103">
        <f t="shared" ref="D43:O43" si="15">SUM(D34+D35+D38+D39)</f>
        <v>105305.60000000001</v>
      </c>
      <c r="E43" s="103">
        <f t="shared" si="15"/>
        <v>105305.60000000002</v>
      </c>
      <c r="F43" s="103">
        <f t="shared" si="15"/>
        <v>23301.800000000003</v>
      </c>
      <c r="G43" s="103">
        <f t="shared" si="15"/>
        <v>22002.799999999999</v>
      </c>
      <c r="H43" s="103">
        <f t="shared" si="15"/>
        <v>28869.300000000003</v>
      </c>
      <c r="I43" s="103">
        <f t="shared" si="15"/>
        <v>27897.000000000004</v>
      </c>
      <c r="J43" s="103">
        <f t="shared" si="15"/>
        <v>25644.799999999999</v>
      </c>
      <c r="K43" s="103">
        <f t="shared" si="15"/>
        <v>26860.399999999998</v>
      </c>
      <c r="L43" s="103">
        <f t="shared" si="15"/>
        <v>27489.700000000004</v>
      </c>
      <c r="M43" s="103">
        <f t="shared" si="15"/>
        <v>0</v>
      </c>
      <c r="N43" s="103">
        <f t="shared" si="15"/>
        <v>105305.60000000002</v>
      </c>
      <c r="O43" s="103">
        <f t="shared" si="15"/>
        <v>76760.2</v>
      </c>
    </row>
    <row r="44" spans="1:15" ht="45.75" customHeight="1" thickBot="1" x14ac:dyDescent="0.25">
      <c r="A44" s="38"/>
      <c r="B44" s="36" t="s">
        <v>66</v>
      </c>
      <c r="C44" s="82"/>
      <c r="D44" s="103">
        <f t="shared" ref="D44:N44" si="16">SUM(D36+D37)</f>
        <v>5699.8</v>
      </c>
      <c r="E44" s="103">
        <f t="shared" si="16"/>
        <v>5699.8</v>
      </c>
      <c r="F44" s="103">
        <f t="shared" si="16"/>
        <v>0</v>
      </c>
      <c r="G44" s="103">
        <f t="shared" si="16"/>
        <v>0</v>
      </c>
      <c r="H44" s="103">
        <f t="shared" si="16"/>
        <v>455</v>
      </c>
      <c r="I44" s="103">
        <f t="shared" si="16"/>
        <v>455</v>
      </c>
      <c r="J44" s="103">
        <f t="shared" si="16"/>
        <v>0</v>
      </c>
      <c r="K44" s="103">
        <f t="shared" si="16"/>
        <v>4145.5</v>
      </c>
      <c r="L44" s="103">
        <f t="shared" si="16"/>
        <v>5244.8</v>
      </c>
      <c r="M44" s="103">
        <f t="shared" si="16"/>
        <v>0</v>
      </c>
      <c r="N44" s="103">
        <f t="shared" si="16"/>
        <v>5699.8</v>
      </c>
      <c r="O44" s="103">
        <f>SUM(O36+O37)</f>
        <v>4600.5</v>
      </c>
    </row>
    <row r="45" spans="1:15" ht="66" customHeight="1" x14ac:dyDescent="0.2">
      <c r="A45" s="251"/>
      <c r="B45" s="251" t="s">
        <v>107</v>
      </c>
      <c r="C45" s="251"/>
      <c r="D45" s="103">
        <v>7662.6</v>
      </c>
      <c r="E45" s="103">
        <v>7662.6</v>
      </c>
      <c r="F45" s="103">
        <v>1915.7</v>
      </c>
      <c r="G45" s="103">
        <v>1816.3</v>
      </c>
      <c r="H45" s="103">
        <v>1915.7</v>
      </c>
      <c r="I45" s="103">
        <v>1816.3</v>
      </c>
      <c r="J45" s="103">
        <v>1915.6</v>
      </c>
      <c r="K45" s="125">
        <v>1862.3</v>
      </c>
      <c r="L45" s="103">
        <v>1915.6</v>
      </c>
      <c r="M45" s="103"/>
      <c r="N45" s="103">
        <f>SUM(F45+H45+J45+L45)</f>
        <v>7662.6</v>
      </c>
      <c r="O45" s="103">
        <f>SUM(G45+I45+K45+M45)</f>
        <v>5494.9</v>
      </c>
    </row>
    <row r="46" spans="1:15" s="1" customFormat="1" ht="72.75" customHeight="1" x14ac:dyDescent="0.2">
      <c r="A46" s="460" t="s">
        <v>45</v>
      </c>
      <c r="B46" s="183"/>
      <c r="C46" s="183"/>
      <c r="D46" s="261">
        <v>1492.4</v>
      </c>
      <c r="E46" s="261">
        <v>1492.4</v>
      </c>
      <c r="F46" s="261">
        <v>373.1</v>
      </c>
      <c r="G46" s="261">
        <v>346.5</v>
      </c>
      <c r="H46" s="261">
        <v>373.1</v>
      </c>
      <c r="I46" s="261">
        <v>346.5</v>
      </c>
      <c r="J46" s="261">
        <v>373.1</v>
      </c>
      <c r="K46" s="262">
        <v>348.5</v>
      </c>
      <c r="L46" s="261">
        <v>373.1</v>
      </c>
      <c r="M46" s="239"/>
      <c r="N46" s="196">
        <f>SUM(F46+H46+J46+L46)</f>
        <v>1492.4</v>
      </c>
      <c r="O46" s="240">
        <f>SUM(G46+I46+K46+M46)</f>
        <v>1041.5</v>
      </c>
    </row>
    <row r="47" spans="1:15" s="1" customFormat="1" ht="32.25" customHeight="1" x14ac:dyDescent="0.2">
      <c r="A47" s="26" t="s">
        <v>12</v>
      </c>
      <c r="B47" s="37"/>
      <c r="C47" s="37"/>
      <c r="D47" s="103">
        <f t="shared" ref="D47:M47" si="17">SUM(D46)</f>
        <v>1492.4</v>
      </c>
      <c r="E47" s="103">
        <f t="shared" si="17"/>
        <v>1492.4</v>
      </c>
      <c r="F47" s="103">
        <f t="shared" si="17"/>
        <v>373.1</v>
      </c>
      <c r="G47" s="103">
        <f t="shared" si="17"/>
        <v>346.5</v>
      </c>
      <c r="H47" s="103">
        <f t="shared" si="17"/>
        <v>373.1</v>
      </c>
      <c r="I47" s="103">
        <f t="shared" si="17"/>
        <v>346.5</v>
      </c>
      <c r="J47" s="103">
        <f t="shared" si="17"/>
        <v>373.1</v>
      </c>
      <c r="K47" s="103">
        <f t="shared" si="17"/>
        <v>348.5</v>
      </c>
      <c r="L47" s="103">
        <f t="shared" si="17"/>
        <v>373.1</v>
      </c>
      <c r="M47" s="125">
        <f t="shared" si="17"/>
        <v>0</v>
      </c>
      <c r="N47" s="103">
        <f>SUM(N46)</f>
        <v>1492.4</v>
      </c>
      <c r="O47" s="103">
        <f>SUM(O46)</f>
        <v>1041.5</v>
      </c>
    </row>
    <row r="48" spans="1:15" s="1" customFormat="1" ht="24.75" customHeight="1" x14ac:dyDescent="0.2">
      <c r="A48" s="104"/>
      <c r="B48" s="23" t="s">
        <v>64</v>
      </c>
      <c r="C48" s="82"/>
      <c r="D48" s="103"/>
      <c r="E48" s="103"/>
      <c r="F48" s="103"/>
      <c r="G48" s="103"/>
      <c r="H48" s="103"/>
      <c r="I48" s="103"/>
      <c r="J48" s="103"/>
      <c r="K48" s="125"/>
      <c r="L48" s="125"/>
      <c r="M48" s="125"/>
      <c r="N48" s="166"/>
      <c r="O48" s="167"/>
    </row>
    <row r="49" spans="1:15" s="1" customFormat="1" ht="27.75" customHeight="1" x14ac:dyDescent="0.2">
      <c r="A49" s="104"/>
      <c r="B49" s="23" t="s">
        <v>65</v>
      </c>
      <c r="C49" s="82"/>
      <c r="D49" s="103">
        <f t="shared" ref="D49:M49" si="18">SUM(D47)</f>
        <v>1492.4</v>
      </c>
      <c r="E49" s="103">
        <f t="shared" si="18"/>
        <v>1492.4</v>
      </c>
      <c r="F49" s="103">
        <f t="shared" si="18"/>
        <v>373.1</v>
      </c>
      <c r="G49" s="103">
        <f t="shared" si="18"/>
        <v>346.5</v>
      </c>
      <c r="H49" s="103">
        <f t="shared" si="18"/>
        <v>373.1</v>
      </c>
      <c r="I49" s="103">
        <f t="shared" si="18"/>
        <v>346.5</v>
      </c>
      <c r="J49" s="103">
        <f t="shared" si="18"/>
        <v>373.1</v>
      </c>
      <c r="K49" s="103">
        <f t="shared" si="18"/>
        <v>348.5</v>
      </c>
      <c r="L49" s="103">
        <f t="shared" si="18"/>
        <v>373.1</v>
      </c>
      <c r="M49" s="125">
        <f t="shared" si="18"/>
        <v>0</v>
      </c>
      <c r="N49" s="166">
        <f>SUM(F49+H49+J49+L49)</f>
        <v>1492.4</v>
      </c>
      <c r="O49" s="168">
        <f>SUM(G49+I49+K49+M49)</f>
        <v>1041.5</v>
      </c>
    </row>
    <row r="50" spans="1:15" s="1" customFormat="1" ht="39" customHeight="1" thickBot="1" x14ac:dyDescent="0.25">
      <c r="A50" s="104"/>
      <c r="B50" s="36" t="s">
        <v>66</v>
      </c>
      <c r="C50" s="36"/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/>
      <c r="J50" s="169">
        <v>0</v>
      </c>
      <c r="K50" s="169">
        <v>0</v>
      </c>
      <c r="L50" s="169">
        <v>0</v>
      </c>
      <c r="M50" s="170">
        <v>0</v>
      </c>
      <c r="N50" s="170">
        <v>0</v>
      </c>
      <c r="O50" s="170">
        <v>0</v>
      </c>
    </row>
    <row r="51" spans="1:15" s="1" customFormat="1" ht="29.25" customHeight="1" thickBot="1" x14ac:dyDescent="0.25">
      <c r="A51" s="29" t="s">
        <v>2</v>
      </c>
      <c r="B51" s="40"/>
      <c r="C51" s="370"/>
      <c r="D51" s="41">
        <f t="shared" ref="D51:O51" si="19">SUM(D47+D42+D30)</f>
        <v>119306.3</v>
      </c>
      <c r="E51" s="41">
        <f t="shared" si="19"/>
        <v>119306.30000000002</v>
      </c>
      <c r="F51" s="41">
        <f t="shared" si="19"/>
        <v>24224.9</v>
      </c>
      <c r="G51" s="41">
        <f t="shared" si="19"/>
        <v>22529.8</v>
      </c>
      <c r="H51" s="41">
        <f t="shared" si="19"/>
        <v>31167.4</v>
      </c>
      <c r="I51" s="41">
        <f t="shared" si="19"/>
        <v>28923.500000000004</v>
      </c>
      <c r="J51" s="41">
        <f t="shared" si="19"/>
        <v>28147.899999999998</v>
      </c>
      <c r="K51" s="41">
        <f t="shared" si="19"/>
        <v>31445.8</v>
      </c>
      <c r="L51" s="41">
        <f t="shared" si="19"/>
        <v>35766.1</v>
      </c>
      <c r="M51" s="41">
        <f t="shared" si="19"/>
        <v>0</v>
      </c>
      <c r="N51" s="41">
        <f t="shared" si="19"/>
        <v>119306.30000000002</v>
      </c>
      <c r="O51" s="41">
        <f t="shared" si="19"/>
        <v>82899.099999999991</v>
      </c>
    </row>
    <row r="52" spans="1:15" s="1" customFormat="1" ht="29.25" customHeight="1" thickBot="1" x14ac:dyDescent="0.25">
      <c r="A52" s="39"/>
      <c r="B52" s="42" t="s">
        <v>64</v>
      </c>
      <c r="C52" s="366"/>
      <c r="D52" s="41"/>
      <c r="E52" s="41"/>
      <c r="F52" s="41"/>
      <c r="G52" s="41"/>
      <c r="H52" s="41"/>
      <c r="I52" s="41"/>
      <c r="J52" s="41"/>
      <c r="K52" s="41"/>
      <c r="L52" s="41"/>
      <c r="M52" s="126"/>
      <c r="N52" s="34"/>
      <c r="O52" s="67"/>
    </row>
    <row r="53" spans="1:15" s="1" customFormat="1" ht="29.25" customHeight="1" thickBot="1" x14ac:dyDescent="0.25">
      <c r="A53" s="39"/>
      <c r="B53" s="42" t="s">
        <v>65</v>
      </c>
      <c r="C53" s="366"/>
      <c r="D53" s="41">
        <f t="shared" ref="D53:O53" si="20">SUM(D49+D43+D32)</f>
        <v>113306.5</v>
      </c>
      <c r="E53" s="41">
        <f t="shared" si="20"/>
        <v>113306.50000000001</v>
      </c>
      <c r="F53" s="41">
        <f t="shared" si="20"/>
        <v>24224.9</v>
      </c>
      <c r="G53" s="41">
        <f t="shared" si="20"/>
        <v>22529.8</v>
      </c>
      <c r="H53" s="41">
        <f t="shared" si="20"/>
        <v>30712.400000000001</v>
      </c>
      <c r="I53" s="41">
        <f t="shared" si="20"/>
        <v>28468.500000000004</v>
      </c>
      <c r="J53" s="41">
        <f t="shared" si="20"/>
        <v>28147.899999999998</v>
      </c>
      <c r="K53" s="41">
        <f t="shared" si="20"/>
        <v>27300.3</v>
      </c>
      <c r="L53" s="41">
        <f t="shared" si="20"/>
        <v>30221.300000000003</v>
      </c>
      <c r="M53" s="41">
        <f t="shared" si="20"/>
        <v>0</v>
      </c>
      <c r="N53" s="41">
        <f t="shared" si="20"/>
        <v>113306.50000000001</v>
      </c>
      <c r="O53" s="41">
        <f t="shared" si="20"/>
        <v>78298.599999999991</v>
      </c>
    </row>
    <row r="54" spans="1:15" s="1" customFormat="1" ht="37.5" customHeight="1" thickBot="1" x14ac:dyDescent="0.25">
      <c r="A54" s="39"/>
      <c r="B54" s="43" t="s">
        <v>66</v>
      </c>
      <c r="C54" s="367"/>
      <c r="D54" s="41">
        <f t="shared" ref="D54:O54" si="21">SUM(D44)</f>
        <v>5699.8</v>
      </c>
      <c r="E54" s="41">
        <f t="shared" si="21"/>
        <v>5699.8</v>
      </c>
      <c r="F54" s="41">
        <f t="shared" si="21"/>
        <v>0</v>
      </c>
      <c r="G54" s="41">
        <f t="shared" si="21"/>
        <v>0</v>
      </c>
      <c r="H54" s="41">
        <f t="shared" si="21"/>
        <v>455</v>
      </c>
      <c r="I54" s="41">
        <f t="shared" si="21"/>
        <v>455</v>
      </c>
      <c r="J54" s="41">
        <f t="shared" si="21"/>
        <v>0</v>
      </c>
      <c r="K54" s="41">
        <f t="shared" si="21"/>
        <v>4145.5</v>
      </c>
      <c r="L54" s="41">
        <f t="shared" si="21"/>
        <v>5244.8</v>
      </c>
      <c r="M54" s="41">
        <f t="shared" si="21"/>
        <v>0</v>
      </c>
      <c r="N54" s="41">
        <f t="shared" si="21"/>
        <v>5699.8</v>
      </c>
      <c r="O54" s="41">
        <f t="shared" si="21"/>
        <v>4600.5</v>
      </c>
    </row>
    <row r="55" spans="1:15" ht="28.5" customHeight="1" x14ac:dyDescent="0.25">
      <c r="A55" s="548" t="s">
        <v>18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50"/>
      <c r="O55" s="551"/>
    </row>
    <row r="56" spans="1:15" ht="53.25" customHeight="1" x14ac:dyDescent="0.2">
      <c r="A56" s="578" t="s">
        <v>19</v>
      </c>
      <c r="B56" s="219" t="s">
        <v>93</v>
      </c>
      <c r="C56" s="219"/>
      <c r="D56" s="238">
        <v>3326.1</v>
      </c>
      <c r="E56" s="238">
        <v>3326.1</v>
      </c>
      <c r="F56" s="201">
        <v>831.5</v>
      </c>
      <c r="G56" s="201">
        <v>971.5</v>
      </c>
      <c r="H56" s="201">
        <v>831.5</v>
      </c>
      <c r="I56" s="289">
        <v>971.4</v>
      </c>
      <c r="J56" s="201">
        <v>831.5</v>
      </c>
      <c r="K56" s="202">
        <v>975.7</v>
      </c>
      <c r="L56" s="201">
        <v>831.5</v>
      </c>
      <c r="M56" s="226"/>
      <c r="N56" s="202">
        <f t="shared" ref="N56:N58" si="22">SUM(F56+H56+J56+L56)</f>
        <v>3326</v>
      </c>
      <c r="O56" s="202">
        <f t="shared" ref="O56:O58" si="23">SUM(G56+I56+K56+M56)</f>
        <v>2918.6000000000004</v>
      </c>
    </row>
    <row r="57" spans="1:15" ht="69.75" customHeight="1" x14ac:dyDescent="0.2">
      <c r="A57" s="579"/>
      <c r="B57" s="219" t="s">
        <v>20</v>
      </c>
      <c r="C57" s="219"/>
      <c r="D57" s="238">
        <v>230</v>
      </c>
      <c r="E57" s="238">
        <v>230</v>
      </c>
      <c r="F57" s="201"/>
      <c r="G57" s="201"/>
      <c r="H57" s="202"/>
      <c r="I57" s="289"/>
      <c r="J57" s="202"/>
      <c r="K57" s="202">
        <v>230</v>
      </c>
      <c r="L57" s="202">
        <v>230</v>
      </c>
      <c r="M57" s="226"/>
      <c r="N57" s="202">
        <f t="shared" ref="N57" si="24">SUM(F57+H57+J57+L57)</f>
        <v>230</v>
      </c>
      <c r="O57" s="202">
        <f t="shared" ref="O57" si="25">SUM(G57+I57+K57+M57)</f>
        <v>230</v>
      </c>
    </row>
    <row r="58" spans="1:15" ht="84" customHeight="1" x14ac:dyDescent="0.2">
      <c r="A58" s="580"/>
      <c r="B58" s="219" t="s">
        <v>94</v>
      </c>
      <c r="C58" s="219"/>
      <c r="D58" s="238">
        <v>2683.3</v>
      </c>
      <c r="E58" s="238">
        <v>2683.3</v>
      </c>
      <c r="F58" s="202">
        <v>670.8</v>
      </c>
      <c r="G58" s="202">
        <v>670.8</v>
      </c>
      <c r="H58" s="202">
        <v>670.8</v>
      </c>
      <c r="I58" s="289">
        <v>670.8</v>
      </c>
      <c r="J58" s="202">
        <v>670.8</v>
      </c>
      <c r="K58" s="202">
        <v>705.7</v>
      </c>
      <c r="L58" s="202">
        <v>670.9</v>
      </c>
      <c r="M58" s="226"/>
      <c r="N58" s="202">
        <f t="shared" si="22"/>
        <v>2683.2999999999997</v>
      </c>
      <c r="O58" s="202">
        <f t="shared" si="23"/>
        <v>2047.3</v>
      </c>
    </row>
    <row r="59" spans="1:15" ht="37.5" x14ac:dyDescent="0.2">
      <c r="A59" s="29" t="s">
        <v>12</v>
      </c>
      <c r="B59" s="40"/>
      <c r="C59" s="40"/>
      <c r="D59" s="347">
        <f>SUM(D56+D58+D57)</f>
        <v>6239.4</v>
      </c>
      <c r="E59" s="347">
        <f>SUM(E56+E58+E57)</f>
        <v>6239.4</v>
      </c>
      <c r="F59" s="347">
        <f t="shared" ref="F59:K59" si="26">SUM(F56+F58)</f>
        <v>1502.3</v>
      </c>
      <c r="G59" s="347">
        <f t="shared" si="26"/>
        <v>1642.3</v>
      </c>
      <c r="H59" s="347">
        <f t="shared" si="26"/>
        <v>1502.3</v>
      </c>
      <c r="I59" s="347">
        <f t="shared" si="26"/>
        <v>1642.1999999999998</v>
      </c>
      <c r="J59" s="347">
        <f t="shared" si="26"/>
        <v>1502.3</v>
      </c>
      <c r="K59" s="347">
        <f t="shared" si="26"/>
        <v>1681.4</v>
      </c>
      <c r="L59" s="347">
        <f>SUM(L56+L58+L57)</f>
        <v>1732.4</v>
      </c>
      <c r="M59" s="347">
        <f>SUM(M56+M58+M57)</f>
        <v>0</v>
      </c>
      <c r="N59" s="347">
        <f>SUM(N56+N58+N57)</f>
        <v>6239.2999999999993</v>
      </c>
      <c r="O59" s="347">
        <f>SUM(O56+O58+O57)</f>
        <v>5195.9000000000005</v>
      </c>
    </row>
    <row r="60" spans="1:15" ht="15.75" x14ac:dyDescent="0.2">
      <c r="A60" s="83"/>
      <c r="B60" s="42" t="s">
        <v>64</v>
      </c>
      <c r="C60" s="42"/>
      <c r="D60" s="347"/>
      <c r="E60" s="347"/>
      <c r="F60" s="348"/>
      <c r="G60" s="349"/>
      <c r="H60" s="347"/>
      <c r="I60" s="347"/>
      <c r="J60" s="348"/>
      <c r="K60" s="70"/>
      <c r="L60" s="349"/>
      <c r="M60" s="350"/>
      <c r="N60" s="70"/>
      <c r="O60" s="70"/>
    </row>
    <row r="61" spans="1:15" ht="15.75" x14ac:dyDescent="0.2">
      <c r="A61" s="83"/>
      <c r="B61" s="42" t="s">
        <v>65</v>
      </c>
      <c r="C61" s="42"/>
      <c r="D61" s="347">
        <f>SUM(D56+D58+D57)</f>
        <v>6239.4</v>
      </c>
      <c r="E61" s="347">
        <f>SUM(E56+E58+E57)</f>
        <v>6239.4</v>
      </c>
      <c r="F61" s="347">
        <f t="shared" ref="F61:K61" si="27">SUM(F56+F58)</f>
        <v>1502.3</v>
      </c>
      <c r="G61" s="347">
        <f t="shared" si="27"/>
        <v>1642.3</v>
      </c>
      <c r="H61" s="347">
        <f t="shared" si="27"/>
        <v>1502.3</v>
      </c>
      <c r="I61" s="347">
        <f t="shared" si="27"/>
        <v>1642.1999999999998</v>
      </c>
      <c r="J61" s="347">
        <f t="shared" si="27"/>
        <v>1502.3</v>
      </c>
      <c r="K61" s="347">
        <f t="shared" si="27"/>
        <v>1681.4</v>
      </c>
      <c r="L61" s="347">
        <f>SUM(L56+L58+L57)</f>
        <v>1732.4</v>
      </c>
      <c r="M61" s="347">
        <f>SUM(M56+M58+M57)</f>
        <v>0</v>
      </c>
      <c r="N61" s="351">
        <f>SUM(F61+H61+J61+L61)</f>
        <v>6239.2999999999993</v>
      </c>
      <c r="O61" s="351">
        <f>SUM(G61+I61+K61+M61)</f>
        <v>4965.8999999999996</v>
      </c>
    </row>
    <row r="62" spans="1:15" s="1" customFormat="1" ht="32.25" customHeight="1" thickBot="1" x14ac:dyDescent="0.25">
      <c r="A62" s="29"/>
      <c r="B62" s="43" t="s">
        <v>66</v>
      </c>
      <c r="C62" s="88"/>
      <c r="D62" s="352"/>
      <c r="E62" s="352"/>
      <c r="F62" s="352"/>
      <c r="G62" s="352"/>
      <c r="H62" s="352"/>
      <c r="I62" s="352"/>
      <c r="J62" s="352"/>
      <c r="K62" s="352"/>
      <c r="L62" s="352"/>
      <c r="M62" s="353"/>
      <c r="N62" s="34"/>
      <c r="O62" s="67"/>
    </row>
    <row r="63" spans="1:15" ht="28.5" customHeight="1" x14ac:dyDescent="0.25">
      <c r="A63" s="548" t="s">
        <v>22</v>
      </c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50"/>
      <c r="O63" s="551"/>
    </row>
    <row r="64" spans="1:15" ht="165" customHeight="1" x14ac:dyDescent="0.2">
      <c r="A64" s="540" t="s">
        <v>121</v>
      </c>
      <c r="B64" s="392" t="s">
        <v>119</v>
      </c>
      <c r="C64" s="571" t="s">
        <v>188</v>
      </c>
      <c r="D64" s="388">
        <v>3129.5</v>
      </c>
      <c r="E64" s="388">
        <v>3129.5</v>
      </c>
      <c r="F64" s="388">
        <v>3129.5</v>
      </c>
      <c r="G64" s="388">
        <f>SUM(G66+G67)</f>
        <v>3129.3</v>
      </c>
      <c r="H64" s="388">
        <v>0</v>
      </c>
      <c r="I64" s="388">
        <v>0</v>
      </c>
      <c r="J64" s="388">
        <v>0</v>
      </c>
      <c r="K64" s="393">
        <v>0</v>
      </c>
      <c r="L64" s="393">
        <v>0</v>
      </c>
      <c r="M64" s="394">
        <v>0</v>
      </c>
      <c r="N64" s="395">
        <f t="shared" ref="N64:O67" si="28">SUM(F64+H64+J64+L64)</f>
        <v>3129.5</v>
      </c>
      <c r="O64" s="396">
        <f t="shared" si="28"/>
        <v>3129.3</v>
      </c>
    </row>
    <row r="65" spans="1:15" ht="24" customHeight="1" x14ac:dyDescent="0.2">
      <c r="A65" s="540"/>
      <c r="B65" s="387" t="s">
        <v>64</v>
      </c>
      <c r="C65" s="528"/>
      <c r="D65" s="388"/>
      <c r="E65" s="388"/>
      <c r="F65" s="388"/>
      <c r="G65" s="388"/>
      <c r="H65" s="388"/>
      <c r="I65" s="388"/>
      <c r="J65" s="388"/>
      <c r="K65" s="393"/>
      <c r="L65" s="393"/>
      <c r="M65" s="394"/>
      <c r="N65" s="227"/>
      <c r="O65" s="237"/>
    </row>
    <row r="66" spans="1:15" ht="24.75" customHeight="1" x14ac:dyDescent="0.2">
      <c r="A66" s="540"/>
      <c r="B66" s="387" t="s">
        <v>65</v>
      </c>
      <c r="C66" s="528"/>
      <c r="D66" s="388">
        <v>1502.1</v>
      </c>
      <c r="E66" s="388">
        <v>1502.1</v>
      </c>
      <c r="F66" s="388">
        <v>1502.1</v>
      </c>
      <c r="G66" s="388">
        <v>1502.1</v>
      </c>
      <c r="H66" s="388">
        <v>0</v>
      </c>
      <c r="I66" s="388">
        <v>0</v>
      </c>
      <c r="J66" s="388">
        <v>0</v>
      </c>
      <c r="K66" s="393">
        <v>0</v>
      </c>
      <c r="L66" s="393">
        <v>0</v>
      </c>
      <c r="M66" s="394">
        <v>0</v>
      </c>
      <c r="N66" s="395">
        <f t="shared" si="28"/>
        <v>1502.1</v>
      </c>
      <c r="O66" s="396">
        <f t="shared" si="28"/>
        <v>1502.1</v>
      </c>
    </row>
    <row r="67" spans="1:15" ht="32.25" customHeight="1" x14ac:dyDescent="0.2">
      <c r="A67" s="540"/>
      <c r="B67" s="384" t="s">
        <v>66</v>
      </c>
      <c r="C67" s="529"/>
      <c r="D67" s="388">
        <v>1627.4</v>
      </c>
      <c r="E67" s="389">
        <v>1627.4</v>
      </c>
      <c r="F67" s="388">
        <v>1627.4</v>
      </c>
      <c r="G67" s="388">
        <v>1627.2</v>
      </c>
      <c r="H67" s="388">
        <v>0</v>
      </c>
      <c r="I67" s="388">
        <v>0</v>
      </c>
      <c r="J67" s="388">
        <v>0</v>
      </c>
      <c r="K67" s="393">
        <v>0</v>
      </c>
      <c r="L67" s="393">
        <v>0</v>
      </c>
      <c r="M67" s="394">
        <v>0</v>
      </c>
      <c r="N67" s="395">
        <f t="shared" si="28"/>
        <v>1627.4</v>
      </c>
      <c r="O67" s="396">
        <f t="shared" si="28"/>
        <v>1627.2</v>
      </c>
    </row>
    <row r="68" spans="1:15" s="1" customFormat="1" ht="39.75" customHeight="1" x14ac:dyDescent="0.2">
      <c r="A68" s="6" t="s">
        <v>12</v>
      </c>
      <c r="B68" s="37"/>
      <c r="C68" s="37"/>
      <c r="D68" s="21">
        <f>SUM(D70+D71)</f>
        <v>3129.5</v>
      </c>
      <c r="E68" s="21">
        <f>SUM(E70+E71)</f>
        <v>3129.5</v>
      </c>
      <c r="F68" s="21">
        <f>SUM(F70+F71)</f>
        <v>3129.5</v>
      </c>
      <c r="G68" s="21">
        <f>SUM(G70+G71)</f>
        <v>3129.3</v>
      </c>
      <c r="H68" s="21">
        <f>SUM(H70+H71)</f>
        <v>0</v>
      </c>
      <c r="I68" s="21">
        <f>SUM(I64+I67)</f>
        <v>0</v>
      </c>
      <c r="J68" s="21">
        <f>SUM(J70+J71)</f>
        <v>0</v>
      </c>
      <c r="K68" s="21">
        <f>SUM(K70+K71)</f>
        <v>0</v>
      </c>
      <c r="L68" s="21">
        <f>SUM(L64+L67)</f>
        <v>0</v>
      </c>
      <c r="M68" s="21">
        <f>SUM(M64+M67)</f>
        <v>0</v>
      </c>
      <c r="N68" s="21">
        <f>SUM(N70+N71)</f>
        <v>3129.5</v>
      </c>
      <c r="O68" s="21">
        <f>SUM(O70+O71)</f>
        <v>3129.3</v>
      </c>
    </row>
    <row r="69" spans="1:15" s="1" customFormat="1" ht="32.25" customHeight="1" x14ac:dyDescent="0.2">
      <c r="A69" s="96"/>
      <c r="B69" s="23" t="s">
        <v>64</v>
      </c>
      <c r="C69" s="23"/>
      <c r="D69" s="21"/>
      <c r="E69" s="21"/>
      <c r="F69" s="7"/>
      <c r="G69" s="7"/>
      <c r="H69" s="7"/>
      <c r="I69" s="7"/>
      <c r="J69" s="7"/>
      <c r="K69" s="7"/>
      <c r="L69" s="21"/>
      <c r="M69" s="130"/>
      <c r="N69" s="7"/>
      <c r="O69" s="140"/>
    </row>
    <row r="70" spans="1:15" s="1" customFormat="1" ht="32.25" customHeight="1" x14ac:dyDescent="0.2">
      <c r="A70" s="96"/>
      <c r="B70" s="23" t="s">
        <v>65</v>
      </c>
      <c r="C70" s="23"/>
      <c r="D70" s="21">
        <f t="shared" ref="D70:O70" si="29">SUM(D66)</f>
        <v>1502.1</v>
      </c>
      <c r="E70" s="21">
        <f t="shared" si="29"/>
        <v>1502.1</v>
      </c>
      <c r="F70" s="21">
        <f t="shared" si="29"/>
        <v>1502.1</v>
      </c>
      <c r="G70" s="21">
        <f t="shared" si="29"/>
        <v>1502.1</v>
      </c>
      <c r="H70" s="21">
        <f t="shared" si="29"/>
        <v>0</v>
      </c>
      <c r="I70" s="21">
        <f t="shared" si="29"/>
        <v>0</v>
      </c>
      <c r="J70" s="21">
        <f t="shared" si="29"/>
        <v>0</v>
      </c>
      <c r="K70" s="21">
        <f t="shared" si="29"/>
        <v>0</v>
      </c>
      <c r="L70" s="21">
        <f t="shared" si="29"/>
        <v>0</v>
      </c>
      <c r="M70" s="21">
        <f t="shared" si="29"/>
        <v>0</v>
      </c>
      <c r="N70" s="21">
        <f t="shared" si="29"/>
        <v>1502.1</v>
      </c>
      <c r="O70" s="21">
        <f t="shared" si="29"/>
        <v>1502.1</v>
      </c>
    </row>
    <row r="71" spans="1:15" s="1" customFormat="1" ht="32.25" customHeight="1" thickBot="1" x14ac:dyDescent="0.25">
      <c r="A71" s="96"/>
      <c r="B71" s="36" t="s">
        <v>66</v>
      </c>
      <c r="C71" s="82"/>
      <c r="D71" s="22">
        <f t="shared" ref="D71:O71" si="30">SUM(D67)</f>
        <v>1627.4</v>
      </c>
      <c r="E71" s="22">
        <f t="shared" si="30"/>
        <v>1627.4</v>
      </c>
      <c r="F71" s="22">
        <f t="shared" si="30"/>
        <v>1627.4</v>
      </c>
      <c r="G71" s="22">
        <f t="shared" si="30"/>
        <v>1627.2</v>
      </c>
      <c r="H71" s="22">
        <f t="shared" si="30"/>
        <v>0</v>
      </c>
      <c r="I71" s="22">
        <f t="shared" si="30"/>
        <v>0</v>
      </c>
      <c r="J71" s="22">
        <f t="shared" si="30"/>
        <v>0</v>
      </c>
      <c r="K71" s="22">
        <f t="shared" si="30"/>
        <v>0</v>
      </c>
      <c r="L71" s="22">
        <f t="shared" si="30"/>
        <v>0</v>
      </c>
      <c r="M71" s="22">
        <f t="shared" si="30"/>
        <v>0</v>
      </c>
      <c r="N71" s="22">
        <f t="shared" si="30"/>
        <v>1627.4</v>
      </c>
      <c r="O71" s="22">
        <f t="shared" si="30"/>
        <v>1627.2</v>
      </c>
    </row>
    <row r="72" spans="1:15" s="1" customFormat="1" ht="74.25" customHeight="1" x14ac:dyDescent="0.2">
      <c r="A72" s="562" t="s">
        <v>125</v>
      </c>
      <c r="B72" s="397" t="s">
        <v>122</v>
      </c>
      <c r="C72" s="398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400"/>
      <c r="O72" s="400"/>
    </row>
    <row r="73" spans="1:15" s="1" customFormat="1" ht="18.75" customHeight="1" x14ac:dyDescent="0.2">
      <c r="A73" s="563"/>
      <c r="B73" s="387" t="s">
        <v>65</v>
      </c>
      <c r="C73" s="398"/>
      <c r="D73" s="399">
        <v>2151</v>
      </c>
      <c r="E73" s="399">
        <v>2151</v>
      </c>
      <c r="F73" s="399">
        <v>538</v>
      </c>
      <c r="G73" s="399">
        <v>486.8</v>
      </c>
      <c r="H73" s="399">
        <v>538</v>
      </c>
      <c r="I73" s="399">
        <v>486.92</v>
      </c>
      <c r="J73" s="399">
        <v>538</v>
      </c>
      <c r="K73" s="399">
        <v>347.78</v>
      </c>
      <c r="L73" s="399">
        <v>537</v>
      </c>
      <c r="M73" s="399">
        <v>0</v>
      </c>
      <c r="N73" s="401">
        <f>SUM(F73+H73+J73+L73)</f>
        <v>2151</v>
      </c>
      <c r="O73" s="401">
        <f>SUM(G73+I73+K73+M73)</f>
        <v>1321.5</v>
      </c>
    </row>
    <row r="74" spans="1:15" s="1" customFormat="1" ht="32.25" customHeight="1" x14ac:dyDescent="0.2">
      <c r="A74" s="563"/>
      <c r="B74" s="397" t="s">
        <v>123</v>
      </c>
      <c r="C74" s="398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400"/>
      <c r="O74" s="400"/>
    </row>
    <row r="75" spans="1:15" s="1" customFormat="1" ht="21.75" customHeight="1" x14ac:dyDescent="0.2">
      <c r="A75" s="563"/>
      <c r="B75" s="387" t="s">
        <v>65</v>
      </c>
      <c r="C75" s="398"/>
      <c r="D75" s="399">
        <v>400</v>
      </c>
      <c r="E75" s="399">
        <v>400</v>
      </c>
      <c r="F75" s="399">
        <v>0</v>
      </c>
      <c r="G75" s="399">
        <v>0</v>
      </c>
      <c r="H75" s="399">
        <v>0</v>
      </c>
      <c r="I75" s="399">
        <v>0</v>
      </c>
      <c r="J75" s="399">
        <v>400</v>
      </c>
      <c r="K75" s="399">
        <v>0</v>
      </c>
      <c r="L75" s="399">
        <v>0</v>
      </c>
      <c r="M75" s="399">
        <v>0</v>
      </c>
      <c r="N75" s="401">
        <f>SUM(F75+H75+J75+L75)</f>
        <v>400</v>
      </c>
      <c r="O75" s="401">
        <f>SUM(G75+I75+K75+M75)</f>
        <v>0</v>
      </c>
    </row>
    <row r="76" spans="1:15" s="1" customFormat="1" ht="82.5" customHeight="1" x14ac:dyDescent="0.2">
      <c r="A76" s="563"/>
      <c r="B76" s="397" t="s">
        <v>124</v>
      </c>
      <c r="C76" s="398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230"/>
      <c r="O76" s="230"/>
    </row>
    <row r="77" spans="1:15" ht="27" customHeight="1" x14ac:dyDescent="0.2">
      <c r="A77" s="564"/>
      <c r="B77" s="387" t="s">
        <v>65</v>
      </c>
      <c r="C77" s="398"/>
      <c r="D77" s="399">
        <v>100</v>
      </c>
      <c r="E77" s="399">
        <v>100</v>
      </c>
      <c r="F77" s="399">
        <v>0</v>
      </c>
      <c r="G77" s="399">
        <v>0</v>
      </c>
      <c r="H77" s="399">
        <v>0</v>
      </c>
      <c r="I77" s="399">
        <v>0</v>
      </c>
      <c r="J77" s="399">
        <v>100</v>
      </c>
      <c r="K77" s="399">
        <v>0</v>
      </c>
      <c r="L77" s="399">
        <v>0</v>
      </c>
      <c r="M77" s="399">
        <v>0</v>
      </c>
      <c r="N77" s="17">
        <f>SUM(F77+H77+J77+L77)</f>
        <v>100</v>
      </c>
      <c r="O77" s="17">
        <f>SUM(G77+I77+K77+M77)</f>
        <v>0</v>
      </c>
    </row>
    <row r="78" spans="1:15" ht="48" customHeight="1" x14ac:dyDescent="0.2">
      <c r="A78" s="6" t="s">
        <v>12</v>
      </c>
      <c r="B78" s="37"/>
      <c r="C78" s="37"/>
      <c r="D78" s="7">
        <f t="shared" ref="D78:O78" si="31">SUM(D73+D75+D77)</f>
        <v>2651</v>
      </c>
      <c r="E78" s="7">
        <f t="shared" si="31"/>
        <v>2651</v>
      </c>
      <c r="F78" s="7">
        <f t="shared" si="31"/>
        <v>538</v>
      </c>
      <c r="G78" s="7">
        <f t="shared" si="31"/>
        <v>486.8</v>
      </c>
      <c r="H78" s="7">
        <f t="shared" si="31"/>
        <v>538</v>
      </c>
      <c r="I78" s="7">
        <f t="shared" si="31"/>
        <v>486.92</v>
      </c>
      <c r="J78" s="7">
        <f t="shared" si="31"/>
        <v>1038</v>
      </c>
      <c r="K78" s="7">
        <f t="shared" si="31"/>
        <v>347.78</v>
      </c>
      <c r="L78" s="7">
        <f t="shared" si="31"/>
        <v>537</v>
      </c>
      <c r="M78" s="7">
        <f t="shared" si="31"/>
        <v>0</v>
      </c>
      <c r="N78" s="7">
        <f t="shared" si="31"/>
        <v>2651</v>
      </c>
      <c r="O78" s="7">
        <f t="shared" si="31"/>
        <v>1321.5</v>
      </c>
    </row>
    <row r="79" spans="1:15" ht="24.75" customHeight="1" x14ac:dyDescent="0.2">
      <c r="A79" s="570"/>
      <c r="B79" s="23" t="s">
        <v>64</v>
      </c>
      <c r="C79" s="2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8.5" customHeight="1" x14ac:dyDescent="0.2">
      <c r="A80" s="528"/>
      <c r="B80" s="23" t="s">
        <v>65</v>
      </c>
      <c r="C80" s="23"/>
      <c r="D80" s="7">
        <f t="shared" ref="D80:O80" si="32">SUM(D78)</f>
        <v>2651</v>
      </c>
      <c r="E80" s="7">
        <f t="shared" si="32"/>
        <v>2651</v>
      </c>
      <c r="F80" s="7">
        <f t="shared" si="32"/>
        <v>538</v>
      </c>
      <c r="G80" s="7">
        <f t="shared" si="32"/>
        <v>486.8</v>
      </c>
      <c r="H80" s="7">
        <f t="shared" si="32"/>
        <v>538</v>
      </c>
      <c r="I80" s="7">
        <f t="shared" si="32"/>
        <v>486.92</v>
      </c>
      <c r="J80" s="7">
        <f t="shared" si="32"/>
        <v>1038</v>
      </c>
      <c r="K80" s="7">
        <f t="shared" si="32"/>
        <v>347.78</v>
      </c>
      <c r="L80" s="7">
        <f t="shared" si="32"/>
        <v>537</v>
      </c>
      <c r="M80" s="7">
        <f t="shared" si="32"/>
        <v>0</v>
      </c>
      <c r="N80" s="7">
        <f t="shared" si="32"/>
        <v>2651</v>
      </c>
      <c r="O80" s="7">
        <f t="shared" si="32"/>
        <v>1321.5</v>
      </c>
    </row>
    <row r="81" spans="1:16" s="1" customFormat="1" ht="32.25" customHeight="1" thickBot="1" x14ac:dyDescent="0.25">
      <c r="A81" s="529"/>
      <c r="B81" s="36" t="s">
        <v>66</v>
      </c>
      <c r="C81" s="82"/>
      <c r="D81" s="7">
        <v>0</v>
      </c>
      <c r="E81" s="7">
        <v>0</v>
      </c>
      <c r="F81" s="7"/>
      <c r="G81" s="7"/>
      <c r="H81" s="7"/>
      <c r="I81" s="7"/>
      <c r="J81" s="7">
        <v>0</v>
      </c>
      <c r="K81" s="7">
        <v>0</v>
      </c>
      <c r="L81" s="7">
        <v>0</v>
      </c>
      <c r="M81" s="132"/>
      <c r="N81" s="7"/>
      <c r="O81" s="140"/>
    </row>
    <row r="82" spans="1:16" s="1" customFormat="1" ht="32.25" customHeight="1" x14ac:dyDescent="0.2">
      <c r="A82" s="565" t="s">
        <v>23</v>
      </c>
      <c r="B82" s="397" t="s">
        <v>126</v>
      </c>
      <c r="C82" s="398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</row>
    <row r="83" spans="1:16" s="1" customFormat="1" ht="22.5" customHeight="1" x14ac:dyDescent="0.2">
      <c r="A83" s="526"/>
      <c r="B83" s="485" t="s">
        <v>65</v>
      </c>
      <c r="C83" s="398"/>
      <c r="D83" s="399">
        <v>18680.5</v>
      </c>
      <c r="E83" s="399">
        <v>18680.5</v>
      </c>
      <c r="F83" s="399">
        <v>4670.1000000000004</v>
      </c>
      <c r="G83" s="399">
        <v>4332.3999999999996</v>
      </c>
      <c r="H83" s="399">
        <v>4670.1000000000004</v>
      </c>
      <c r="I83" s="399">
        <v>4332.3999999999996</v>
      </c>
      <c r="J83" s="399">
        <v>4670.1000000000004</v>
      </c>
      <c r="K83" s="399">
        <v>2492.1999999999998</v>
      </c>
      <c r="L83" s="399">
        <v>4670.2</v>
      </c>
      <c r="M83" s="399">
        <v>0</v>
      </c>
      <c r="N83" s="399">
        <f>SUM(F83+H83+J83+L83)</f>
        <v>18680.5</v>
      </c>
      <c r="O83" s="399">
        <f>SUM(G83+I83+K83+M83)</f>
        <v>11157</v>
      </c>
    </row>
    <row r="84" spans="1:16" s="1" customFormat="1" ht="54.75" customHeight="1" x14ac:dyDescent="0.2">
      <c r="A84" s="526"/>
      <c r="B84" s="397" t="s">
        <v>127</v>
      </c>
      <c r="C84" s="398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</row>
    <row r="85" spans="1:16" s="1" customFormat="1" ht="24.75" customHeight="1" x14ac:dyDescent="0.2">
      <c r="A85" s="526"/>
      <c r="B85" s="485" t="s">
        <v>65</v>
      </c>
      <c r="C85" s="398"/>
      <c r="D85" s="399">
        <v>2682.1</v>
      </c>
      <c r="E85" s="399">
        <v>2682.1</v>
      </c>
      <c r="F85" s="399">
        <v>700</v>
      </c>
      <c r="G85" s="399">
        <v>694.8</v>
      </c>
      <c r="H85" s="399">
        <v>1982.1</v>
      </c>
      <c r="I85" s="399">
        <v>0</v>
      </c>
      <c r="J85" s="399">
        <v>0</v>
      </c>
      <c r="K85" s="399">
        <v>0</v>
      </c>
      <c r="L85" s="399">
        <v>0</v>
      </c>
      <c r="M85" s="399">
        <v>0</v>
      </c>
      <c r="N85" s="399">
        <f>SUM(F85+H85+J85+L85)</f>
        <v>2682.1</v>
      </c>
      <c r="O85" s="399">
        <f>SUM(G85+I85+K85+M85)</f>
        <v>694.8</v>
      </c>
    </row>
    <row r="86" spans="1:16" s="1" customFormat="1" ht="32.25" customHeight="1" x14ac:dyDescent="0.2">
      <c r="A86" s="526"/>
      <c r="B86" s="397" t="s">
        <v>128</v>
      </c>
      <c r="C86" s="398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</row>
    <row r="87" spans="1:16" s="1" customFormat="1" ht="32.25" customHeight="1" x14ac:dyDescent="0.2">
      <c r="A87" s="526"/>
      <c r="B87" s="485" t="s">
        <v>65</v>
      </c>
      <c r="C87" s="398"/>
      <c r="D87" s="399">
        <v>722.9</v>
      </c>
      <c r="E87" s="399">
        <v>722.9</v>
      </c>
      <c r="F87" s="399">
        <v>0</v>
      </c>
      <c r="G87" s="399">
        <v>0</v>
      </c>
      <c r="H87" s="399">
        <v>0</v>
      </c>
      <c r="I87" s="399">
        <v>0</v>
      </c>
      <c r="J87" s="399">
        <v>722.9</v>
      </c>
      <c r="K87" s="399">
        <v>0</v>
      </c>
      <c r="L87" s="399">
        <v>0</v>
      </c>
      <c r="M87" s="399">
        <v>0</v>
      </c>
      <c r="N87" s="399">
        <f>SUM(F87+H87+J87+L87)</f>
        <v>722.9</v>
      </c>
      <c r="O87" s="399">
        <f>SUM(G87+I87+K87+M87)</f>
        <v>0</v>
      </c>
    </row>
    <row r="88" spans="1:16" s="1" customFormat="1" ht="32.25" customHeight="1" x14ac:dyDescent="0.2">
      <c r="A88" s="526"/>
      <c r="B88" s="397" t="s">
        <v>129</v>
      </c>
      <c r="C88" s="398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</row>
    <row r="89" spans="1:16" s="1" customFormat="1" ht="32.25" customHeight="1" x14ac:dyDescent="0.2">
      <c r="A89" s="526"/>
      <c r="B89" s="485" t="s">
        <v>65</v>
      </c>
      <c r="C89" s="398"/>
      <c r="D89" s="399">
        <v>1000</v>
      </c>
      <c r="E89" s="399">
        <v>1000</v>
      </c>
      <c r="F89" s="399">
        <v>0</v>
      </c>
      <c r="G89" s="399">
        <v>0</v>
      </c>
      <c r="H89" s="399">
        <v>0</v>
      </c>
      <c r="I89" s="399">
        <v>0</v>
      </c>
      <c r="J89" s="399">
        <v>500</v>
      </c>
      <c r="K89" s="399">
        <v>333.4</v>
      </c>
      <c r="L89" s="399">
        <v>500</v>
      </c>
      <c r="M89" s="399">
        <v>0</v>
      </c>
      <c r="N89" s="399">
        <f>SUM(F89+H89+J89+L89)</f>
        <v>1000</v>
      </c>
      <c r="O89" s="399">
        <f>SUM(G89+I89+K89+M89)</f>
        <v>333.4</v>
      </c>
    </row>
    <row r="90" spans="1:16" s="1" customFormat="1" ht="32.25" customHeight="1" x14ac:dyDescent="0.2">
      <c r="A90" s="526"/>
      <c r="B90" s="397" t="s">
        <v>130</v>
      </c>
      <c r="C90" s="398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</row>
    <row r="91" spans="1:16" s="1" customFormat="1" ht="21.75" customHeight="1" x14ac:dyDescent="0.2">
      <c r="A91" s="526"/>
      <c r="B91" s="485" t="s">
        <v>65</v>
      </c>
      <c r="C91" s="398"/>
      <c r="D91" s="399">
        <v>217.5</v>
      </c>
      <c r="E91" s="399">
        <v>217.5</v>
      </c>
      <c r="F91" s="399">
        <v>0</v>
      </c>
      <c r="G91" s="399">
        <v>0</v>
      </c>
      <c r="H91" s="399">
        <v>0</v>
      </c>
      <c r="I91" s="399">
        <v>0</v>
      </c>
      <c r="J91" s="399">
        <v>217.5</v>
      </c>
      <c r="K91" s="399">
        <v>217.5</v>
      </c>
      <c r="L91" s="399">
        <v>0</v>
      </c>
      <c r="M91" s="399">
        <v>0</v>
      </c>
      <c r="N91" s="399">
        <f>SUM(F91+H91+J91+L91)</f>
        <v>217.5</v>
      </c>
      <c r="O91" s="399">
        <f>SUM(G91+I91+K91+M91)</f>
        <v>217.5</v>
      </c>
    </row>
    <row r="92" spans="1:16" s="1" customFormat="1" ht="32.25" customHeight="1" x14ac:dyDescent="0.2">
      <c r="A92" s="526"/>
      <c r="B92" s="397" t="s">
        <v>131</v>
      </c>
      <c r="C92" s="398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</row>
    <row r="93" spans="1:16" s="1" customFormat="1" ht="32.25" customHeight="1" x14ac:dyDescent="0.2">
      <c r="A93" s="526"/>
      <c r="B93" s="485" t="s">
        <v>65</v>
      </c>
      <c r="C93" s="398"/>
      <c r="D93" s="399">
        <v>900</v>
      </c>
      <c r="E93" s="399">
        <v>900</v>
      </c>
      <c r="F93" s="399">
        <v>0</v>
      </c>
      <c r="G93" s="399">
        <v>0</v>
      </c>
      <c r="H93" s="399">
        <v>500</v>
      </c>
      <c r="I93" s="399">
        <v>449.8</v>
      </c>
      <c r="J93" s="399">
        <v>400</v>
      </c>
      <c r="K93" s="399">
        <v>125.1</v>
      </c>
      <c r="L93" s="399">
        <v>0</v>
      </c>
      <c r="M93" s="399">
        <v>0</v>
      </c>
      <c r="N93" s="399">
        <f>SUM(F93+H93+J93+L93)</f>
        <v>900</v>
      </c>
      <c r="O93" s="399">
        <f>SUM(G93+I93+K93+M93)</f>
        <v>574.9</v>
      </c>
    </row>
    <row r="94" spans="1:16" s="1" customFormat="1" ht="32.25" customHeight="1" x14ac:dyDescent="0.2">
      <c r="A94" s="526"/>
      <c r="B94" s="397" t="s">
        <v>132</v>
      </c>
      <c r="C94" s="398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</row>
    <row r="95" spans="1:16" s="1" customFormat="1" ht="32.25" customHeight="1" x14ac:dyDescent="0.2">
      <c r="A95" s="526"/>
      <c r="B95" s="485" t="s">
        <v>65</v>
      </c>
      <c r="C95" s="398"/>
      <c r="D95" s="399">
        <v>198</v>
      </c>
      <c r="E95" s="399">
        <v>198</v>
      </c>
      <c r="F95" s="399">
        <v>0</v>
      </c>
      <c r="G95" s="399">
        <v>0</v>
      </c>
      <c r="H95" s="399">
        <v>0</v>
      </c>
      <c r="I95" s="399">
        <v>0</v>
      </c>
      <c r="J95" s="399">
        <v>198</v>
      </c>
      <c r="K95" s="399">
        <v>198</v>
      </c>
      <c r="L95" s="399">
        <v>0</v>
      </c>
      <c r="M95" s="399">
        <v>0</v>
      </c>
      <c r="N95" s="399">
        <f>SUM(F95+H95+J95+L95)</f>
        <v>198</v>
      </c>
      <c r="O95" s="399">
        <f>SUM(G95+I95+K95+M95)</f>
        <v>198</v>
      </c>
    </row>
    <row r="96" spans="1:16" s="176" customFormat="1" ht="35.25" customHeight="1" x14ac:dyDescent="0.2">
      <c r="A96" s="526"/>
      <c r="B96" s="397" t="s">
        <v>133</v>
      </c>
      <c r="C96" s="398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235"/>
    </row>
    <row r="97" spans="1:16" s="176" customFormat="1" ht="26.25" customHeight="1" x14ac:dyDescent="0.2">
      <c r="A97" s="526"/>
      <c r="B97" s="485" t="s">
        <v>65</v>
      </c>
      <c r="C97" s="398"/>
      <c r="D97" s="399">
        <v>200</v>
      </c>
      <c r="E97" s="399">
        <v>200</v>
      </c>
      <c r="F97" s="399">
        <v>100</v>
      </c>
      <c r="G97" s="399">
        <v>100</v>
      </c>
      <c r="H97" s="399">
        <v>0</v>
      </c>
      <c r="I97" s="399">
        <v>0</v>
      </c>
      <c r="J97" s="399">
        <v>100</v>
      </c>
      <c r="K97" s="399">
        <v>100</v>
      </c>
      <c r="L97" s="399">
        <v>0</v>
      </c>
      <c r="M97" s="399">
        <v>0</v>
      </c>
      <c r="N97" s="399">
        <f>SUM(F97+H97+J97+L97)</f>
        <v>200</v>
      </c>
      <c r="O97" s="399">
        <f>SUM(G97+I97+K97+M97)</f>
        <v>200</v>
      </c>
      <c r="P97" s="235"/>
    </row>
    <row r="98" spans="1:16" s="176" customFormat="1" ht="53.25" customHeight="1" x14ac:dyDescent="0.2">
      <c r="A98" s="526"/>
      <c r="B98" s="397" t="s">
        <v>134</v>
      </c>
      <c r="C98" s="398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235"/>
    </row>
    <row r="99" spans="1:16" s="176" customFormat="1" ht="21.75" customHeight="1" x14ac:dyDescent="0.2">
      <c r="A99" s="526"/>
      <c r="B99" s="485" t="s">
        <v>65</v>
      </c>
      <c r="C99" s="398"/>
      <c r="D99" s="399">
        <v>500</v>
      </c>
      <c r="E99" s="399">
        <v>500</v>
      </c>
      <c r="F99" s="399">
        <v>0</v>
      </c>
      <c r="G99" s="399">
        <v>0</v>
      </c>
      <c r="H99" s="399">
        <v>0</v>
      </c>
      <c r="I99" s="399">
        <v>0</v>
      </c>
      <c r="J99" s="399">
        <v>260</v>
      </c>
      <c r="K99" s="399">
        <v>0</v>
      </c>
      <c r="L99" s="399">
        <v>240</v>
      </c>
      <c r="M99" s="399">
        <v>0</v>
      </c>
      <c r="N99" s="399">
        <f>SUM(F99+H99+J99+L99)</f>
        <v>500</v>
      </c>
      <c r="O99" s="399">
        <f>SUM(G99+I99+K99+M99)</f>
        <v>0</v>
      </c>
      <c r="P99" s="235"/>
    </row>
    <row r="100" spans="1:16" s="176" customFormat="1" ht="48" customHeight="1" x14ac:dyDescent="0.2">
      <c r="A100" s="526"/>
      <c r="B100" s="397" t="s">
        <v>135</v>
      </c>
      <c r="C100" s="398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235"/>
    </row>
    <row r="101" spans="1:16" s="176" customFormat="1" ht="30" customHeight="1" x14ac:dyDescent="0.2">
      <c r="A101" s="526"/>
      <c r="B101" s="485" t="s">
        <v>65</v>
      </c>
      <c r="C101" s="398"/>
      <c r="D101" s="399">
        <v>5600</v>
      </c>
      <c r="E101" s="399">
        <v>5600</v>
      </c>
      <c r="F101" s="399">
        <v>0</v>
      </c>
      <c r="G101" s="399">
        <v>0</v>
      </c>
      <c r="H101" s="399">
        <v>2500</v>
      </c>
      <c r="I101" s="399">
        <v>2500</v>
      </c>
      <c r="J101" s="399">
        <v>3100</v>
      </c>
      <c r="K101" s="399">
        <v>259.2</v>
      </c>
      <c r="L101" s="399">
        <v>0</v>
      </c>
      <c r="M101" s="399">
        <v>0</v>
      </c>
      <c r="N101" s="399">
        <f>SUM(F101+H101+J101+L101)</f>
        <v>5600</v>
      </c>
      <c r="O101" s="399">
        <f>SUM(G101+I101+K101+M101)</f>
        <v>2759.2</v>
      </c>
      <c r="P101" s="235"/>
    </row>
    <row r="102" spans="1:16" s="176" customFormat="1" ht="24.75" customHeight="1" x14ac:dyDescent="0.2">
      <c r="A102" s="526"/>
      <c r="B102" s="486" t="s">
        <v>136</v>
      </c>
      <c r="C102" s="398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235"/>
    </row>
    <row r="103" spans="1:16" s="176" customFormat="1" ht="25.5" customHeight="1" x14ac:dyDescent="0.2">
      <c r="A103" s="526"/>
      <c r="B103" s="485" t="s">
        <v>65</v>
      </c>
      <c r="C103" s="398"/>
      <c r="D103" s="399">
        <v>659.8</v>
      </c>
      <c r="E103" s="399">
        <v>659.8</v>
      </c>
      <c r="F103" s="399">
        <v>0</v>
      </c>
      <c r="G103" s="399">
        <v>0</v>
      </c>
      <c r="H103" s="399">
        <v>445</v>
      </c>
      <c r="I103" s="399">
        <v>445</v>
      </c>
      <c r="J103" s="399">
        <v>214.8</v>
      </c>
      <c r="K103" s="399">
        <v>214.8</v>
      </c>
      <c r="L103" s="399">
        <v>0</v>
      </c>
      <c r="M103" s="399">
        <v>0</v>
      </c>
      <c r="N103" s="399">
        <f>SUM(F103+H103+J103+L103)</f>
        <v>659.8</v>
      </c>
      <c r="O103" s="399">
        <f>SUM(G103+I103+K103+M103)</f>
        <v>659.8</v>
      </c>
      <c r="P103" s="235"/>
    </row>
    <row r="104" spans="1:16" s="176" customFormat="1" ht="58.5" customHeight="1" x14ac:dyDescent="0.2">
      <c r="A104" s="526"/>
      <c r="B104" s="397" t="s">
        <v>137</v>
      </c>
      <c r="C104" s="398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235"/>
    </row>
    <row r="105" spans="1:16" s="176" customFormat="1" ht="23.25" customHeight="1" x14ac:dyDescent="0.2">
      <c r="A105" s="526"/>
      <c r="B105" s="485" t="s">
        <v>65</v>
      </c>
      <c r="C105" s="398"/>
      <c r="D105" s="399">
        <v>150</v>
      </c>
      <c r="E105" s="399">
        <v>150</v>
      </c>
      <c r="F105" s="399">
        <v>0</v>
      </c>
      <c r="G105" s="399">
        <v>0</v>
      </c>
      <c r="H105" s="399">
        <v>40</v>
      </c>
      <c r="I105" s="399">
        <v>36.200000000000003</v>
      </c>
      <c r="J105" s="399">
        <v>50</v>
      </c>
      <c r="K105" s="399">
        <v>0</v>
      </c>
      <c r="L105" s="399">
        <v>60</v>
      </c>
      <c r="M105" s="399">
        <v>0</v>
      </c>
      <c r="N105" s="399">
        <f>SUM(F105+H105+J105+L105)</f>
        <v>150</v>
      </c>
      <c r="O105" s="399">
        <f>SUM(G105+I105+K105+M105)</f>
        <v>36.200000000000003</v>
      </c>
      <c r="P105" s="235"/>
    </row>
    <row r="106" spans="1:16" s="176" customFormat="1" ht="26.25" customHeight="1" x14ac:dyDescent="0.2">
      <c r="A106" s="526"/>
      <c r="B106" s="397" t="s">
        <v>138</v>
      </c>
      <c r="C106" s="398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235"/>
    </row>
    <row r="107" spans="1:16" s="176" customFormat="1" ht="21.75" customHeight="1" x14ac:dyDescent="0.2">
      <c r="A107" s="526"/>
      <c r="B107" s="485" t="s">
        <v>65</v>
      </c>
      <c r="C107" s="398"/>
      <c r="D107" s="399">
        <v>163</v>
      </c>
      <c r="E107" s="399">
        <v>163</v>
      </c>
      <c r="F107" s="399">
        <v>0</v>
      </c>
      <c r="G107" s="399">
        <v>0</v>
      </c>
      <c r="H107" s="399">
        <v>163</v>
      </c>
      <c r="I107" s="399">
        <v>163</v>
      </c>
      <c r="J107" s="399">
        <v>0</v>
      </c>
      <c r="K107" s="399">
        <v>0</v>
      </c>
      <c r="L107" s="399">
        <v>0</v>
      </c>
      <c r="M107" s="399">
        <v>0</v>
      </c>
      <c r="N107" s="399">
        <f>SUM(F107+H107+J107+L107)</f>
        <v>163</v>
      </c>
      <c r="O107" s="399">
        <f>SUM(G107+I107+K107+M107)</f>
        <v>163</v>
      </c>
      <c r="P107" s="235"/>
    </row>
    <row r="108" spans="1:16" s="176" customFormat="1" ht="69.75" customHeight="1" x14ac:dyDescent="0.2">
      <c r="A108" s="526"/>
      <c r="B108" s="397" t="s">
        <v>139</v>
      </c>
      <c r="C108" s="398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235"/>
    </row>
    <row r="109" spans="1:16" s="176" customFormat="1" ht="24" customHeight="1" x14ac:dyDescent="0.2">
      <c r="A109" s="526"/>
      <c r="B109" s="485" t="s">
        <v>65</v>
      </c>
      <c r="C109" s="398"/>
      <c r="D109" s="399">
        <v>984.5</v>
      </c>
      <c r="E109" s="399">
        <v>984.5</v>
      </c>
      <c r="F109" s="399">
        <v>0</v>
      </c>
      <c r="G109" s="399">
        <v>0</v>
      </c>
      <c r="H109" s="399">
        <v>200</v>
      </c>
      <c r="I109" s="399">
        <v>200</v>
      </c>
      <c r="J109" s="399">
        <v>184.5</v>
      </c>
      <c r="K109" s="399">
        <v>76.599999999999994</v>
      </c>
      <c r="L109" s="399">
        <v>600</v>
      </c>
      <c r="M109" s="399">
        <v>0</v>
      </c>
      <c r="N109" s="399">
        <f>SUM(F109+H109+J109+L109)</f>
        <v>984.5</v>
      </c>
      <c r="O109" s="399">
        <f>SUM(G109+I109+K109+M109)</f>
        <v>276.60000000000002</v>
      </c>
      <c r="P109" s="235"/>
    </row>
    <row r="110" spans="1:16" s="176" customFormat="1" ht="51" customHeight="1" x14ac:dyDescent="0.2">
      <c r="A110" s="526"/>
      <c r="B110" s="397" t="s">
        <v>140</v>
      </c>
      <c r="C110" s="398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235"/>
    </row>
    <row r="111" spans="1:16" s="176" customFormat="1" ht="25.5" customHeight="1" x14ac:dyDescent="0.2">
      <c r="A111" s="526"/>
      <c r="B111" s="485" t="s">
        <v>65</v>
      </c>
      <c r="C111" s="398"/>
      <c r="D111" s="399">
        <v>111</v>
      </c>
      <c r="E111" s="399">
        <v>111</v>
      </c>
      <c r="F111" s="399">
        <v>27.8</v>
      </c>
      <c r="G111" s="399">
        <v>16.3</v>
      </c>
      <c r="H111" s="399">
        <v>27.8</v>
      </c>
      <c r="I111" s="399">
        <v>16.3</v>
      </c>
      <c r="J111" s="399">
        <v>27.8</v>
      </c>
      <c r="K111" s="399">
        <v>19.7</v>
      </c>
      <c r="L111" s="399">
        <v>27.6</v>
      </c>
      <c r="M111" s="399">
        <v>0</v>
      </c>
      <c r="N111" s="399">
        <f>SUM(F111+H111+J111+L111)</f>
        <v>111</v>
      </c>
      <c r="O111" s="399">
        <f>SUM(G111+I111+K111+M111)</f>
        <v>52.3</v>
      </c>
      <c r="P111" s="235"/>
    </row>
    <row r="112" spans="1:16" s="176" customFormat="1" ht="30.75" customHeight="1" x14ac:dyDescent="0.2">
      <c r="A112" s="526"/>
      <c r="B112" s="397" t="s">
        <v>141</v>
      </c>
      <c r="C112" s="398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235"/>
    </row>
    <row r="113" spans="1:16" s="176" customFormat="1" ht="32.25" customHeight="1" x14ac:dyDescent="0.2">
      <c r="A113" s="566"/>
      <c r="B113" s="485" t="s">
        <v>65</v>
      </c>
      <c r="C113" s="398"/>
      <c r="D113" s="399">
        <v>18</v>
      </c>
      <c r="E113" s="399">
        <v>18</v>
      </c>
      <c r="F113" s="399">
        <v>0</v>
      </c>
      <c r="G113" s="399">
        <v>0</v>
      </c>
      <c r="H113" s="399">
        <v>0</v>
      </c>
      <c r="I113" s="399">
        <v>0</v>
      </c>
      <c r="J113" s="399">
        <v>18</v>
      </c>
      <c r="K113" s="399">
        <v>0</v>
      </c>
      <c r="L113" s="399">
        <v>0</v>
      </c>
      <c r="M113" s="399">
        <v>0</v>
      </c>
      <c r="N113" s="399">
        <f>SUM(F113+H113+J113+L113)</f>
        <v>18</v>
      </c>
      <c r="O113" s="399">
        <f>SUM(G113+I113+K113+M113)</f>
        <v>0</v>
      </c>
      <c r="P113" s="235"/>
    </row>
    <row r="114" spans="1:16" s="1" customFormat="1" ht="40.5" customHeight="1" x14ac:dyDescent="0.2">
      <c r="A114" s="96" t="s">
        <v>12</v>
      </c>
      <c r="B114" s="37"/>
      <c r="C114" s="37"/>
      <c r="D114" s="7">
        <f t="shared" ref="D114:M114" si="33">SUM(D83+D85+D87+D89+D91+D93+D95+D97+D99+D101+D103+D105+D107+D109+D111+D113)</f>
        <v>32787.300000000003</v>
      </c>
      <c r="E114" s="7">
        <f t="shared" si="33"/>
        <v>32787.300000000003</v>
      </c>
      <c r="F114" s="7">
        <f t="shared" si="33"/>
        <v>5497.9000000000005</v>
      </c>
      <c r="G114" s="7">
        <f t="shared" si="33"/>
        <v>5143.5</v>
      </c>
      <c r="H114" s="7">
        <f t="shared" si="33"/>
        <v>10528</v>
      </c>
      <c r="I114" s="7">
        <f t="shared" si="33"/>
        <v>8142.7</v>
      </c>
      <c r="J114" s="7">
        <f t="shared" si="33"/>
        <v>10663.599999999999</v>
      </c>
      <c r="K114" s="7">
        <f t="shared" si="33"/>
        <v>4036.4999999999995</v>
      </c>
      <c r="L114" s="7">
        <f t="shared" si="33"/>
        <v>6097.8</v>
      </c>
      <c r="M114" s="7">
        <f t="shared" si="33"/>
        <v>0</v>
      </c>
      <c r="N114" s="7">
        <f>SUM(F114+H114+J114+L114)</f>
        <v>32787.300000000003</v>
      </c>
      <c r="O114" s="7">
        <f>SUM(G114+I114+K114+M114)</f>
        <v>17322.7</v>
      </c>
    </row>
    <row r="115" spans="1:16" s="1" customFormat="1" ht="24" customHeight="1" x14ac:dyDescent="0.2">
      <c r="A115" s="99"/>
      <c r="B115" s="23" t="s">
        <v>64</v>
      </c>
      <c r="C115" s="2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6" s="1" customFormat="1" ht="32.25" customHeight="1" x14ac:dyDescent="0.2">
      <c r="A116" s="99"/>
      <c r="B116" s="23" t="s">
        <v>65</v>
      </c>
      <c r="C116" s="23"/>
      <c r="D116" s="7">
        <f>SUM(D114)</f>
        <v>32787.300000000003</v>
      </c>
      <c r="E116" s="7">
        <f t="shared" ref="E116:M116" si="34">SUM(E114)</f>
        <v>32787.300000000003</v>
      </c>
      <c r="F116" s="7">
        <f t="shared" si="34"/>
        <v>5497.9000000000005</v>
      </c>
      <c r="G116" s="7">
        <f t="shared" si="34"/>
        <v>5143.5</v>
      </c>
      <c r="H116" s="7">
        <f t="shared" si="34"/>
        <v>10528</v>
      </c>
      <c r="I116" s="7">
        <f t="shared" si="34"/>
        <v>8142.7</v>
      </c>
      <c r="J116" s="7">
        <f t="shared" si="34"/>
        <v>10663.599999999999</v>
      </c>
      <c r="K116" s="7">
        <f t="shared" si="34"/>
        <v>4036.4999999999995</v>
      </c>
      <c r="L116" s="7">
        <f t="shared" si="34"/>
        <v>6097.8</v>
      </c>
      <c r="M116" s="7">
        <f t="shared" si="34"/>
        <v>0</v>
      </c>
      <c r="N116" s="7">
        <f>SUM(N114)</f>
        <v>32787.300000000003</v>
      </c>
      <c r="O116" s="7">
        <f>SUM(O114)</f>
        <v>17322.7</v>
      </c>
    </row>
    <row r="117" spans="1:16" s="1" customFormat="1" ht="32.25" customHeight="1" x14ac:dyDescent="0.2">
      <c r="A117" s="97"/>
      <c r="B117" s="82" t="s">
        <v>66</v>
      </c>
      <c r="C117" s="37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6" s="1" customFormat="1" ht="32.25" customHeight="1" x14ac:dyDescent="0.2">
      <c r="A118" s="540" t="s">
        <v>142</v>
      </c>
      <c r="B118" s="405" t="s">
        <v>106</v>
      </c>
      <c r="C118" s="398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</row>
    <row r="119" spans="1:16" s="1" customFormat="1" ht="32.25" customHeight="1" thickBot="1" x14ac:dyDescent="0.25">
      <c r="A119" s="540"/>
      <c r="B119" s="387" t="s">
        <v>65</v>
      </c>
      <c r="C119" s="398"/>
      <c r="D119" s="399">
        <v>44765.8</v>
      </c>
      <c r="E119" s="399">
        <v>44765.8</v>
      </c>
      <c r="F119" s="399">
        <v>0</v>
      </c>
      <c r="G119" s="399">
        <v>0</v>
      </c>
      <c r="H119" s="399">
        <v>0</v>
      </c>
      <c r="I119" s="399">
        <v>0</v>
      </c>
      <c r="J119" s="399">
        <v>0</v>
      </c>
      <c r="K119" s="399">
        <v>0</v>
      </c>
      <c r="L119" s="399">
        <v>44765.8</v>
      </c>
      <c r="M119" s="399">
        <v>0</v>
      </c>
      <c r="N119" s="399">
        <f>SUM(F119+H119+J119+L119)</f>
        <v>44765.8</v>
      </c>
      <c r="O119" s="399">
        <f>SUM(G119+I119+K119+M119)</f>
        <v>0</v>
      </c>
    </row>
    <row r="120" spans="1:16" s="1" customFormat="1" ht="32.25" customHeight="1" x14ac:dyDescent="0.2">
      <c r="A120" s="390" t="s">
        <v>12</v>
      </c>
      <c r="B120" s="406"/>
      <c r="C120" s="407"/>
      <c r="D120" s="7">
        <f t="shared" ref="D120:O120" si="35">SUM(D115+D117+D119)</f>
        <v>44765.8</v>
      </c>
      <c r="E120" s="7">
        <f t="shared" si="35"/>
        <v>44765.8</v>
      </c>
      <c r="F120" s="7">
        <f t="shared" si="35"/>
        <v>0</v>
      </c>
      <c r="G120" s="7">
        <f t="shared" si="35"/>
        <v>0</v>
      </c>
      <c r="H120" s="7">
        <f t="shared" si="35"/>
        <v>0</v>
      </c>
      <c r="I120" s="7">
        <f t="shared" si="35"/>
        <v>0</v>
      </c>
      <c r="J120" s="7">
        <f t="shared" si="35"/>
        <v>0</v>
      </c>
      <c r="K120" s="7">
        <f t="shared" si="35"/>
        <v>0</v>
      </c>
      <c r="L120" s="7">
        <f t="shared" si="35"/>
        <v>44765.8</v>
      </c>
      <c r="M120" s="7">
        <f t="shared" si="35"/>
        <v>0</v>
      </c>
      <c r="N120" s="7">
        <f t="shared" si="35"/>
        <v>44765.8</v>
      </c>
      <c r="O120" s="7">
        <f t="shared" si="35"/>
        <v>0</v>
      </c>
    </row>
    <row r="121" spans="1:16" s="1" customFormat="1" ht="21.75" customHeight="1" x14ac:dyDescent="0.2">
      <c r="A121" s="391"/>
      <c r="B121" s="408" t="s">
        <v>64</v>
      </c>
      <c r="C121" s="40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6" s="1" customFormat="1" ht="32.25" customHeight="1" x14ac:dyDescent="0.2">
      <c r="A122" s="391"/>
      <c r="B122" s="409" t="s">
        <v>65</v>
      </c>
      <c r="C122" s="407"/>
      <c r="D122" s="7">
        <f t="shared" ref="D122:O122" si="36">SUM(D120)</f>
        <v>44765.8</v>
      </c>
      <c r="E122" s="7">
        <f t="shared" si="36"/>
        <v>44765.8</v>
      </c>
      <c r="F122" s="7">
        <f t="shared" si="36"/>
        <v>0</v>
      </c>
      <c r="G122" s="7">
        <f t="shared" si="36"/>
        <v>0</v>
      </c>
      <c r="H122" s="7">
        <f t="shared" si="36"/>
        <v>0</v>
      </c>
      <c r="I122" s="7">
        <f t="shared" si="36"/>
        <v>0</v>
      </c>
      <c r="J122" s="7">
        <f t="shared" si="36"/>
        <v>0</v>
      </c>
      <c r="K122" s="7">
        <f t="shared" si="36"/>
        <v>0</v>
      </c>
      <c r="L122" s="7">
        <f t="shared" si="36"/>
        <v>44765.8</v>
      </c>
      <c r="M122" s="7">
        <f t="shared" si="36"/>
        <v>0</v>
      </c>
      <c r="N122" s="7">
        <f t="shared" si="36"/>
        <v>44765.8</v>
      </c>
      <c r="O122" s="7">
        <f t="shared" si="36"/>
        <v>0</v>
      </c>
    </row>
    <row r="123" spans="1:16" s="1" customFormat="1" ht="32.25" customHeight="1" x14ac:dyDescent="0.2">
      <c r="A123" s="391"/>
      <c r="B123" s="410" t="s">
        <v>66</v>
      </c>
      <c r="C123" s="410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6" s="1" customFormat="1" ht="153" customHeight="1" x14ac:dyDescent="0.2">
      <c r="A124" s="459" t="s">
        <v>85</v>
      </c>
      <c r="B124" s="58" t="s">
        <v>59</v>
      </c>
      <c r="C124" s="58"/>
      <c r="D124" s="13">
        <v>64305.9</v>
      </c>
      <c r="E124" s="13">
        <v>64305.9</v>
      </c>
      <c r="F124" s="13">
        <v>16001.4</v>
      </c>
      <c r="G124" s="13"/>
      <c r="H124" s="13">
        <v>16001.5</v>
      </c>
      <c r="I124" s="13">
        <v>31998.6</v>
      </c>
      <c r="J124" s="13">
        <v>16301.5</v>
      </c>
      <c r="K124" s="13">
        <v>17576.2</v>
      </c>
      <c r="L124" s="13">
        <v>16001.5</v>
      </c>
      <c r="M124" s="404"/>
      <c r="N124" s="7">
        <f>SUM(F124+H124+J124+L124)</f>
        <v>64305.9</v>
      </c>
      <c r="O124" s="264">
        <f>SUM(G124+I124+K124+M124)</f>
        <v>49574.8</v>
      </c>
    </row>
    <row r="125" spans="1:16" s="1" customFormat="1" ht="29.25" customHeight="1" x14ac:dyDescent="0.2">
      <c r="A125" s="55" t="s">
        <v>2</v>
      </c>
      <c r="B125" s="40"/>
      <c r="C125" s="370"/>
      <c r="D125" s="30">
        <f t="shared" ref="D125:O125" si="37">SUM(D124+D114+D78+D68+D120)</f>
        <v>147639.5</v>
      </c>
      <c r="E125" s="30">
        <f t="shared" si="37"/>
        <v>147639.5</v>
      </c>
      <c r="F125" s="30">
        <f t="shared" si="37"/>
        <v>25166.799999999999</v>
      </c>
      <c r="G125" s="30">
        <f t="shared" si="37"/>
        <v>8759.6</v>
      </c>
      <c r="H125" s="30">
        <f t="shared" si="37"/>
        <v>27067.5</v>
      </c>
      <c r="I125" s="30">
        <f t="shared" si="37"/>
        <v>40628.219999999994</v>
      </c>
      <c r="J125" s="30">
        <f t="shared" si="37"/>
        <v>28003.1</v>
      </c>
      <c r="K125" s="30">
        <f t="shared" si="37"/>
        <v>21960.48</v>
      </c>
      <c r="L125" s="30">
        <f t="shared" si="37"/>
        <v>67402.100000000006</v>
      </c>
      <c r="M125" s="30">
        <f t="shared" si="37"/>
        <v>0</v>
      </c>
      <c r="N125" s="30">
        <f t="shared" si="37"/>
        <v>147639.5</v>
      </c>
      <c r="O125" s="30">
        <f t="shared" si="37"/>
        <v>71348.3</v>
      </c>
    </row>
    <row r="126" spans="1:16" s="1" customFormat="1" ht="33" customHeight="1" x14ac:dyDescent="0.2">
      <c r="A126" s="56"/>
      <c r="B126" s="42" t="s">
        <v>64</v>
      </c>
      <c r="C126" s="42"/>
      <c r="D126" s="34"/>
      <c r="E126" s="34"/>
      <c r="F126" s="34"/>
      <c r="G126" s="34"/>
      <c r="H126" s="34"/>
      <c r="I126" s="34"/>
      <c r="J126" s="34"/>
      <c r="K126" s="34"/>
      <c r="L126" s="34"/>
      <c r="M126" s="128"/>
      <c r="N126" s="34"/>
      <c r="O126" s="67"/>
    </row>
    <row r="127" spans="1:16" s="1" customFormat="1" ht="26.25" customHeight="1" x14ac:dyDescent="0.2">
      <c r="A127" s="56"/>
      <c r="B127" s="42" t="s">
        <v>65</v>
      </c>
      <c r="C127" s="42"/>
      <c r="D127" s="34">
        <f t="shared" ref="D127:O127" si="38">SUM(D124+D116+D80+D70+D122)</f>
        <v>146012.10000000003</v>
      </c>
      <c r="E127" s="34">
        <f t="shared" si="38"/>
        <v>146012.10000000003</v>
      </c>
      <c r="F127" s="34">
        <f t="shared" si="38"/>
        <v>23539.399999999998</v>
      </c>
      <c r="G127" s="34">
        <f t="shared" si="38"/>
        <v>7132.4</v>
      </c>
      <c r="H127" s="34">
        <f t="shared" si="38"/>
        <v>27067.5</v>
      </c>
      <c r="I127" s="34">
        <f t="shared" si="38"/>
        <v>40628.219999999994</v>
      </c>
      <c r="J127" s="34">
        <f t="shared" si="38"/>
        <v>28003.1</v>
      </c>
      <c r="K127" s="34">
        <f t="shared" si="38"/>
        <v>21960.48</v>
      </c>
      <c r="L127" s="34">
        <f t="shared" si="38"/>
        <v>67402.100000000006</v>
      </c>
      <c r="M127" s="34">
        <f t="shared" si="38"/>
        <v>0</v>
      </c>
      <c r="N127" s="34">
        <f t="shared" si="38"/>
        <v>146012.10000000003</v>
      </c>
      <c r="O127" s="34">
        <f t="shared" si="38"/>
        <v>69721.100000000006</v>
      </c>
    </row>
    <row r="128" spans="1:16" s="1" customFormat="1" ht="37.5" customHeight="1" thickBot="1" x14ac:dyDescent="0.25">
      <c r="A128" s="56"/>
      <c r="B128" s="43" t="s">
        <v>66</v>
      </c>
      <c r="C128" s="372"/>
      <c r="D128" s="57">
        <f>SUM(D117+D71)</f>
        <v>1627.4</v>
      </c>
      <c r="E128" s="57">
        <f>SUM(E117+E71)</f>
        <v>1627.4</v>
      </c>
      <c r="F128" s="57">
        <f>SUM(F117+F71)</f>
        <v>1627.4</v>
      </c>
      <c r="G128" s="57">
        <f>SUM(G117)</f>
        <v>0</v>
      </c>
      <c r="H128" s="57">
        <f>SUM(H117)</f>
        <v>0</v>
      </c>
      <c r="I128" s="57">
        <f>SUM(I117)</f>
        <v>0</v>
      </c>
      <c r="J128" s="57">
        <f>SUM(J117+J71)</f>
        <v>0</v>
      </c>
      <c r="K128" s="57">
        <f>SUM(K117)</f>
        <v>0</v>
      </c>
      <c r="L128" s="57">
        <f>SUM(L117+L71)</f>
        <v>0</v>
      </c>
      <c r="M128" s="133">
        <f>SUM(M117+M71)</f>
        <v>0</v>
      </c>
      <c r="N128" s="57">
        <f>SUM(F128+H128+J128+L128)</f>
        <v>1627.4</v>
      </c>
      <c r="O128" s="57">
        <f>SUM(O117+O71)</f>
        <v>1627.2</v>
      </c>
    </row>
    <row r="129" spans="1:15" ht="33.75" customHeight="1" x14ac:dyDescent="0.25">
      <c r="A129" s="548" t="s">
        <v>21</v>
      </c>
      <c r="B129" s="549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50"/>
      <c r="O129" s="551"/>
    </row>
    <row r="130" spans="1:15" ht="158.25" customHeight="1" x14ac:dyDescent="0.2">
      <c r="A130" s="567" t="s">
        <v>154</v>
      </c>
      <c r="B130" s="509" t="s">
        <v>143</v>
      </c>
      <c r="C130" s="499" t="s">
        <v>190</v>
      </c>
      <c r="D130" s="417">
        <v>16211.3</v>
      </c>
      <c r="E130" s="417">
        <v>16211.3</v>
      </c>
      <c r="F130" s="417">
        <v>0</v>
      </c>
      <c r="G130" s="417">
        <v>0</v>
      </c>
      <c r="H130" s="417">
        <v>0</v>
      </c>
      <c r="I130" s="417">
        <v>0</v>
      </c>
      <c r="J130" s="417">
        <v>16211.3</v>
      </c>
      <c r="K130" s="417">
        <f>SUM(K132+K133)</f>
        <v>14557.6</v>
      </c>
      <c r="L130" s="417">
        <v>0</v>
      </c>
      <c r="M130" s="417">
        <v>0</v>
      </c>
      <c r="N130" s="417">
        <f>SUM(F130+H130+J130+L130)</f>
        <v>16211.3</v>
      </c>
      <c r="O130" s="417">
        <f>SUM(G130+I130+K130+M130)</f>
        <v>14557.6</v>
      </c>
    </row>
    <row r="131" spans="1:15" ht="18" customHeight="1" x14ac:dyDescent="0.2">
      <c r="A131" s="568"/>
      <c r="B131" s="485" t="s">
        <v>64</v>
      </c>
      <c r="C131" s="416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</row>
    <row r="132" spans="1:15" ht="18" customHeight="1" x14ac:dyDescent="0.2">
      <c r="A132" s="568"/>
      <c r="B132" s="485" t="s">
        <v>65</v>
      </c>
      <c r="C132" s="416"/>
      <c r="D132" s="417">
        <v>810.6</v>
      </c>
      <c r="E132" s="417">
        <v>810.6</v>
      </c>
      <c r="F132" s="417">
        <v>0</v>
      </c>
      <c r="G132" s="417">
        <v>0</v>
      </c>
      <c r="H132" s="417">
        <v>0</v>
      </c>
      <c r="I132" s="417">
        <v>0</v>
      </c>
      <c r="J132" s="417">
        <v>810.6</v>
      </c>
      <c r="K132" s="417">
        <v>4601.6000000000004</v>
      </c>
      <c r="L132" s="417">
        <v>0</v>
      </c>
      <c r="M132" s="417">
        <v>0</v>
      </c>
      <c r="N132" s="417">
        <f>SUM(F132+H132+J132+L132)</f>
        <v>810.6</v>
      </c>
      <c r="O132" s="417">
        <f>SUM(G132+I132+K132+M132)</f>
        <v>4601.6000000000004</v>
      </c>
    </row>
    <row r="133" spans="1:15" ht="33.75" customHeight="1" x14ac:dyDescent="0.2">
      <c r="A133" s="568"/>
      <c r="B133" s="398" t="s">
        <v>66</v>
      </c>
      <c r="C133" s="416"/>
      <c r="D133" s="417">
        <v>15400.7</v>
      </c>
      <c r="E133" s="417">
        <v>15400.7</v>
      </c>
      <c r="F133" s="417">
        <v>0</v>
      </c>
      <c r="G133" s="417">
        <v>0</v>
      </c>
      <c r="H133" s="417">
        <v>0</v>
      </c>
      <c r="I133" s="417">
        <v>0</v>
      </c>
      <c r="J133" s="417">
        <v>15400.7</v>
      </c>
      <c r="K133" s="417">
        <v>9956</v>
      </c>
      <c r="L133" s="417">
        <v>0</v>
      </c>
      <c r="M133" s="417">
        <v>0</v>
      </c>
      <c r="N133" s="417">
        <f>SUM(F133+H133+J133+L133)</f>
        <v>15400.7</v>
      </c>
      <c r="O133" s="417">
        <f>SUM(G133+I133+K133+M133)</f>
        <v>9956</v>
      </c>
    </row>
    <row r="134" spans="1:15" ht="27" customHeight="1" x14ac:dyDescent="0.2">
      <c r="A134" s="568"/>
      <c r="B134" s="415" t="s">
        <v>144</v>
      </c>
      <c r="C134" s="416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</row>
    <row r="135" spans="1:15" ht="18" customHeight="1" x14ac:dyDescent="0.2">
      <c r="A135" s="568"/>
      <c r="B135" s="485" t="s">
        <v>65</v>
      </c>
      <c r="C135" s="416"/>
      <c r="D135" s="417">
        <v>9096.6</v>
      </c>
      <c r="E135" s="417">
        <v>9096.6</v>
      </c>
      <c r="F135" s="417">
        <v>285.5</v>
      </c>
      <c r="G135" s="417">
        <v>285.5</v>
      </c>
      <c r="H135" s="417">
        <v>0</v>
      </c>
      <c r="I135" s="417">
        <v>0</v>
      </c>
      <c r="J135" s="417">
        <v>8811.1</v>
      </c>
      <c r="K135" s="417">
        <v>1949.2</v>
      </c>
      <c r="L135" s="417">
        <v>0</v>
      </c>
      <c r="M135" s="417">
        <v>0</v>
      </c>
      <c r="N135" s="417">
        <f>SUM(F135+H135+J135+L135)</f>
        <v>9096.6</v>
      </c>
      <c r="O135" s="417">
        <f>SUM(G135+I135+K135+M135)</f>
        <v>2234.6999999999998</v>
      </c>
    </row>
    <row r="136" spans="1:15" ht="18" customHeight="1" x14ac:dyDescent="0.2">
      <c r="A136" s="568"/>
      <c r="B136" s="415" t="s">
        <v>49</v>
      </c>
      <c r="C136" s="416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</row>
    <row r="137" spans="1:15" ht="18" customHeight="1" x14ac:dyDescent="0.2">
      <c r="A137" s="568"/>
      <c r="B137" s="485" t="s">
        <v>65</v>
      </c>
      <c r="C137" s="416"/>
      <c r="D137" s="417">
        <v>1104.0999999999999</v>
      </c>
      <c r="E137" s="417">
        <v>1104.0999999999999</v>
      </c>
      <c r="F137" s="417">
        <v>800</v>
      </c>
      <c r="G137" s="417">
        <v>709.6</v>
      </c>
      <c r="H137" s="417">
        <v>0</v>
      </c>
      <c r="I137" s="417">
        <v>0</v>
      </c>
      <c r="J137" s="417">
        <v>0</v>
      </c>
      <c r="K137" s="417">
        <v>0</v>
      </c>
      <c r="L137" s="417">
        <v>304.10000000000002</v>
      </c>
      <c r="M137" s="417">
        <v>0</v>
      </c>
      <c r="N137" s="417">
        <f>SUM(F137+H137+J137+L137)</f>
        <v>1104.0999999999999</v>
      </c>
      <c r="O137" s="417">
        <f>SUM(G137+I137+K137+M137)</f>
        <v>709.6</v>
      </c>
    </row>
    <row r="138" spans="1:15" ht="18" customHeight="1" x14ac:dyDescent="0.2">
      <c r="A138" s="568"/>
      <c r="B138" s="413" t="s">
        <v>145</v>
      </c>
      <c r="C138" s="411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</row>
    <row r="139" spans="1:15" ht="18" customHeight="1" x14ac:dyDescent="0.2">
      <c r="A139" s="568"/>
      <c r="B139" s="387" t="s">
        <v>65</v>
      </c>
      <c r="C139" s="411"/>
      <c r="D139" s="412">
        <v>910</v>
      </c>
      <c r="E139" s="412">
        <v>910</v>
      </c>
      <c r="F139" s="412">
        <v>0</v>
      </c>
      <c r="G139" s="412">
        <v>0</v>
      </c>
      <c r="H139" s="412">
        <v>0</v>
      </c>
      <c r="I139" s="412">
        <v>0</v>
      </c>
      <c r="J139" s="412">
        <v>910</v>
      </c>
      <c r="K139" s="412">
        <v>0</v>
      </c>
      <c r="L139" s="412">
        <v>0</v>
      </c>
      <c r="M139" s="412">
        <v>0</v>
      </c>
      <c r="N139" s="412">
        <f>SUM(F139+H139+J139+L139)</f>
        <v>910</v>
      </c>
      <c r="O139" s="412">
        <f>SUM(G139+I139+K139+M139)</f>
        <v>0</v>
      </c>
    </row>
    <row r="140" spans="1:15" ht="18" customHeight="1" x14ac:dyDescent="0.2">
      <c r="A140" s="568"/>
      <c r="B140" s="413" t="s">
        <v>146</v>
      </c>
      <c r="C140" s="411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</row>
    <row r="141" spans="1:15" ht="18" customHeight="1" x14ac:dyDescent="0.2">
      <c r="A141" s="568"/>
      <c r="B141" s="387" t="s">
        <v>65</v>
      </c>
      <c r="C141" s="411"/>
      <c r="D141" s="412">
        <v>874</v>
      </c>
      <c r="E141" s="412">
        <v>874</v>
      </c>
      <c r="F141" s="412">
        <v>0</v>
      </c>
      <c r="G141" s="412">
        <v>0</v>
      </c>
      <c r="H141" s="412">
        <v>500</v>
      </c>
      <c r="I141" s="412">
        <v>429.2</v>
      </c>
      <c r="J141" s="412">
        <v>374</v>
      </c>
      <c r="K141" s="412">
        <v>151.80000000000001</v>
      </c>
      <c r="L141" s="412">
        <v>0</v>
      </c>
      <c r="M141" s="412">
        <v>0</v>
      </c>
      <c r="N141" s="412">
        <f>SUM(F141+H141+J141+L141)</f>
        <v>874</v>
      </c>
      <c r="O141" s="412">
        <f>SUM(G141+I141+K141+M141)</f>
        <v>581</v>
      </c>
    </row>
    <row r="142" spans="1:15" ht="34.5" customHeight="1" x14ac:dyDescent="0.2">
      <c r="A142" s="568"/>
      <c r="B142" s="414" t="s">
        <v>147</v>
      </c>
      <c r="C142" s="411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</row>
    <row r="143" spans="1:15" ht="25.5" customHeight="1" x14ac:dyDescent="0.2">
      <c r="A143" s="568"/>
      <c r="B143" s="387" t="s">
        <v>65</v>
      </c>
      <c r="C143" s="411"/>
      <c r="D143" s="412">
        <v>258.2</v>
      </c>
      <c r="E143" s="412">
        <v>258.2</v>
      </c>
      <c r="F143" s="412">
        <v>0</v>
      </c>
      <c r="G143" s="412">
        <v>0</v>
      </c>
      <c r="H143" s="412">
        <v>0</v>
      </c>
      <c r="I143" s="412">
        <v>0</v>
      </c>
      <c r="J143" s="412">
        <v>258.2</v>
      </c>
      <c r="K143" s="412">
        <v>158.19999999999999</v>
      </c>
      <c r="L143" s="412">
        <v>0</v>
      </c>
      <c r="M143" s="412">
        <v>0</v>
      </c>
      <c r="N143" s="412">
        <f>SUM(F143+H143+J143+L143)</f>
        <v>258.2</v>
      </c>
      <c r="O143" s="412">
        <f>SUM(G143+I143+K143+M143)</f>
        <v>158.19999999999999</v>
      </c>
    </row>
    <row r="144" spans="1:15" ht="33" customHeight="1" x14ac:dyDescent="0.2">
      <c r="A144" s="568"/>
      <c r="B144" s="414" t="s">
        <v>148</v>
      </c>
      <c r="C144" s="411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</row>
    <row r="145" spans="1:16" ht="18" customHeight="1" x14ac:dyDescent="0.2">
      <c r="A145" s="568"/>
      <c r="B145" s="387" t="s">
        <v>65</v>
      </c>
      <c r="C145" s="411"/>
      <c r="D145" s="412">
        <v>651.70000000000005</v>
      </c>
      <c r="E145" s="412">
        <v>651.70000000000005</v>
      </c>
      <c r="F145" s="412">
        <v>0</v>
      </c>
      <c r="G145" s="412">
        <v>0</v>
      </c>
      <c r="H145" s="412">
        <v>150</v>
      </c>
      <c r="I145" s="412">
        <v>140.69999999999999</v>
      </c>
      <c r="J145" s="412">
        <v>501.7</v>
      </c>
      <c r="K145" s="412">
        <v>0</v>
      </c>
      <c r="L145" s="412">
        <v>0</v>
      </c>
      <c r="M145" s="412">
        <v>0</v>
      </c>
      <c r="N145" s="412">
        <f>SUM(F145+H145+J145+L145)</f>
        <v>651.70000000000005</v>
      </c>
      <c r="O145" s="412">
        <f>SUM(G145+I145+K145+M145)</f>
        <v>140.69999999999999</v>
      </c>
    </row>
    <row r="146" spans="1:16" ht="45.75" customHeight="1" x14ac:dyDescent="0.2">
      <c r="A146" s="568"/>
      <c r="B146" s="414" t="s">
        <v>149</v>
      </c>
      <c r="C146" s="411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</row>
    <row r="147" spans="1:16" ht="18" customHeight="1" x14ac:dyDescent="0.2">
      <c r="A147" s="568"/>
      <c r="B147" s="387" t="s">
        <v>65</v>
      </c>
      <c r="C147" s="411"/>
      <c r="D147" s="412">
        <v>289.8</v>
      </c>
      <c r="E147" s="412">
        <v>289.8</v>
      </c>
      <c r="F147" s="412">
        <v>0</v>
      </c>
      <c r="G147" s="412">
        <v>0</v>
      </c>
      <c r="H147" s="412">
        <v>0</v>
      </c>
      <c r="I147" s="412">
        <v>0</v>
      </c>
      <c r="J147" s="412">
        <v>289.8</v>
      </c>
      <c r="K147" s="412">
        <v>0</v>
      </c>
      <c r="L147" s="412">
        <v>0</v>
      </c>
      <c r="M147" s="412">
        <v>0</v>
      </c>
      <c r="N147" s="412">
        <f>SUM(F147+H147+J147+L147)</f>
        <v>289.8</v>
      </c>
      <c r="O147" s="412">
        <f>SUM(G147+I147+K147+M147)</f>
        <v>0</v>
      </c>
    </row>
    <row r="148" spans="1:16" ht="37.5" customHeight="1" x14ac:dyDescent="0.2">
      <c r="A148" s="568"/>
      <c r="B148" s="414" t="s">
        <v>150</v>
      </c>
      <c r="C148" s="411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</row>
    <row r="149" spans="1:16" ht="27.75" customHeight="1" x14ac:dyDescent="0.2">
      <c r="A149" s="568"/>
      <c r="B149" s="387" t="s">
        <v>65</v>
      </c>
      <c r="C149" s="411"/>
      <c r="D149" s="412">
        <v>500</v>
      </c>
      <c r="E149" s="412">
        <v>500</v>
      </c>
      <c r="F149" s="412">
        <v>0</v>
      </c>
      <c r="G149" s="412">
        <v>0</v>
      </c>
      <c r="H149" s="412">
        <v>0</v>
      </c>
      <c r="I149" s="412">
        <v>0</v>
      </c>
      <c r="J149" s="412">
        <v>307.5</v>
      </c>
      <c r="K149" s="412">
        <v>0</v>
      </c>
      <c r="L149" s="412">
        <v>192.5</v>
      </c>
      <c r="M149" s="412">
        <v>0</v>
      </c>
      <c r="N149" s="412">
        <f>SUM(F149+H149+J149+L149)</f>
        <v>500</v>
      </c>
      <c r="O149" s="412">
        <f>SUM(G149+I149+K149+M149)</f>
        <v>0</v>
      </c>
    </row>
    <row r="150" spans="1:16" ht="59.25" customHeight="1" x14ac:dyDescent="0.2">
      <c r="A150" s="568"/>
      <c r="B150" s="414" t="s">
        <v>151</v>
      </c>
      <c r="C150" s="411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</row>
    <row r="151" spans="1:16" ht="18" customHeight="1" x14ac:dyDescent="0.2">
      <c r="A151" s="568"/>
      <c r="B151" s="387" t="s">
        <v>65</v>
      </c>
      <c r="C151" s="411"/>
      <c r="D151" s="412">
        <v>2400.1</v>
      </c>
      <c r="E151" s="412">
        <v>2400.1</v>
      </c>
      <c r="F151" s="412">
        <v>0</v>
      </c>
      <c r="G151" s="412">
        <v>0</v>
      </c>
      <c r="H151" s="412">
        <v>0</v>
      </c>
      <c r="I151" s="412">
        <v>0</v>
      </c>
      <c r="J151" s="412">
        <v>2400.1</v>
      </c>
      <c r="K151" s="412">
        <v>1173.5999999999999</v>
      </c>
      <c r="L151" s="412">
        <v>0</v>
      </c>
      <c r="M151" s="412">
        <v>0</v>
      </c>
      <c r="N151" s="412">
        <f>SUM(F151+H151+J151+L151)</f>
        <v>2400.1</v>
      </c>
      <c r="O151" s="412">
        <f>SUM(G151+I151+K151+M151)</f>
        <v>1173.5999999999999</v>
      </c>
    </row>
    <row r="152" spans="1:16" s="177" customFormat="1" ht="39" customHeight="1" x14ac:dyDescent="0.2">
      <c r="A152" s="568"/>
      <c r="B152" s="414" t="s">
        <v>152</v>
      </c>
      <c r="C152" s="411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180"/>
    </row>
    <row r="153" spans="1:16" s="177" customFormat="1" ht="20.25" customHeight="1" x14ac:dyDescent="0.2">
      <c r="A153" s="568"/>
      <c r="B153" s="387" t="s">
        <v>65</v>
      </c>
      <c r="C153" s="411"/>
      <c r="D153" s="412">
        <v>200</v>
      </c>
      <c r="E153" s="412">
        <v>200</v>
      </c>
      <c r="F153" s="412">
        <v>0</v>
      </c>
      <c r="G153" s="412">
        <v>0</v>
      </c>
      <c r="H153" s="412">
        <v>0</v>
      </c>
      <c r="I153" s="412">
        <v>0</v>
      </c>
      <c r="J153" s="412">
        <v>200</v>
      </c>
      <c r="K153" s="412">
        <v>0</v>
      </c>
      <c r="L153" s="412">
        <v>0</v>
      </c>
      <c r="M153" s="412">
        <v>0</v>
      </c>
      <c r="N153" s="412">
        <f>SUM(F153+H153+J153+L153)</f>
        <v>200</v>
      </c>
      <c r="O153" s="412">
        <f>SUM(G153+I153+K153+M153)</f>
        <v>0</v>
      </c>
      <c r="P153" s="180"/>
    </row>
    <row r="154" spans="1:16" s="177" customFormat="1" ht="24" customHeight="1" x14ac:dyDescent="0.2">
      <c r="A154" s="568"/>
      <c r="B154" s="414" t="s">
        <v>153</v>
      </c>
      <c r="C154" s="411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180"/>
    </row>
    <row r="155" spans="1:16" s="177" customFormat="1" ht="26.25" customHeight="1" x14ac:dyDescent="0.2">
      <c r="A155" s="569"/>
      <c r="B155" s="387" t="s">
        <v>65</v>
      </c>
      <c r="C155" s="411"/>
      <c r="D155" s="412">
        <v>90</v>
      </c>
      <c r="E155" s="412">
        <v>90</v>
      </c>
      <c r="F155" s="412">
        <v>0</v>
      </c>
      <c r="G155" s="412">
        <v>0</v>
      </c>
      <c r="H155" s="412">
        <v>0</v>
      </c>
      <c r="I155" s="412">
        <v>0</v>
      </c>
      <c r="J155" s="412">
        <v>90</v>
      </c>
      <c r="K155" s="412">
        <v>0</v>
      </c>
      <c r="L155" s="412">
        <v>0</v>
      </c>
      <c r="M155" s="412">
        <v>0</v>
      </c>
      <c r="N155" s="412">
        <f>SUM(F155+H155+J155+L155)</f>
        <v>90</v>
      </c>
      <c r="O155" s="412">
        <f>SUM(G155+I155+K155+M155)</f>
        <v>0</v>
      </c>
      <c r="P155" s="180"/>
    </row>
    <row r="156" spans="1:16" ht="37.5" x14ac:dyDescent="0.2">
      <c r="A156" s="6" t="s">
        <v>61</v>
      </c>
      <c r="B156" s="37"/>
      <c r="C156" s="37"/>
      <c r="D156" s="7">
        <f t="shared" ref="D156:M156" si="39">SUM(D130+D135+D137+D139+D141+D143+D147+D145+D149+D151+D153+D155)</f>
        <v>32585.8</v>
      </c>
      <c r="E156" s="7">
        <f t="shared" si="39"/>
        <v>32585.8</v>
      </c>
      <c r="F156" s="7">
        <f t="shared" si="39"/>
        <v>1085.5</v>
      </c>
      <c r="G156" s="7">
        <f t="shared" si="39"/>
        <v>995.1</v>
      </c>
      <c r="H156" s="7">
        <f t="shared" si="39"/>
        <v>650</v>
      </c>
      <c r="I156" s="7">
        <f t="shared" si="39"/>
        <v>569.9</v>
      </c>
      <c r="J156" s="7">
        <f t="shared" si="39"/>
        <v>30353.7</v>
      </c>
      <c r="K156" s="7">
        <f t="shared" si="39"/>
        <v>17990.399999999998</v>
      </c>
      <c r="L156" s="7">
        <f t="shared" si="39"/>
        <v>496.6</v>
      </c>
      <c r="M156" s="7">
        <f t="shared" si="39"/>
        <v>0</v>
      </c>
      <c r="N156" s="7">
        <f>SUM(F156+H156+J156+L156)</f>
        <v>32585.8</v>
      </c>
      <c r="O156" s="7">
        <f>SUM(G156+I156+K156+M156)</f>
        <v>19555.399999999998</v>
      </c>
    </row>
    <row r="157" spans="1:16" ht="20.25" customHeight="1" x14ac:dyDescent="0.2">
      <c r="A157" s="9"/>
      <c r="B157" s="23" t="s">
        <v>64</v>
      </c>
      <c r="C157" s="2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6" ht="15.75" x14ac:dyDescent="0.2">
      <c r="A158" s="9"/>
      <c r="B158" s="23" t="s">
        <v>65</v>
      </c>
      <c r="C158" s="23"/>
      <c r="D158" s="7">
        <f t="shared" ref="D158:O158" si="40">SUM(D155+D153+D151+D149+D147+D145+D143+D141+D139+D137+D135+D132)</f>
        <v>17185.099999999999</v>
      </c>
      <c r="E158" s="7">
        <f t="shared" si="40"/>
        <v>17185.099999999999</v>
      </c>
      <c r="F158" s="7">
        <f t="shared" si="40"/>
        <v>1085.5</v>
      </c>
      <c r="G158" s="7">
        <f t="shared" si="40"/>
        <v>995.1</v>
      </c>
      <c r="H158" s="7">
        <f t="shared" si="40"/>
        <v>650</v>
      </c>
      <c r="I158" s="7">
        <f t="shared" si="40"/>
        <v>569.9</v>
      </c>
      <c r="J158" s="7">
        <f t="shared" si="40"/>
        <v>14953</v>
      </c>
      <c r="K158" s="7">
        <f t="shared" si="40"/>
        <v>8034.4000000000005</v>
      </c>
      <c r="L158" s="7">
        <f t="shared" si="40"/>
        <v>496.6</v>
      </c>
      <c r="M158" s="7">
        <f t="shared" si="40"/>
        <v>0</v>
      </c>
      <c r="N158" s="7">
        <f t="shared" si="40"/>
        <v>17185.099999999999</v>
      </c>
      <c r="O158" s="7">
        <f t="shared" si="40"/>
        <v>9599.4</v>
      </c>
    </row>
    <row r="159" spans="1:16" s="1" customFormat="1" ht="32.25" customHeight="1" thickBot="1" x14ac:dyDescent="0.25">
      <c r="A159" s="9"/>
      <c r="B159" s="36" t="s">
        <v>66</v>
      </c>
      <c r="C159" s="82"/>
      <c r="D159" s="13">
        <f t="shared" ref="D159:O159" si="41">SUM(D133)</f>
        <v>15400.7</v>
      </c>
      <c r="E159" s="13">
        <f t="shared" si="41"/>
        <v>15400.7</v>
      </c>
      <c r="F159" s="13">
        <f t="shared" si="41"/>
        <v>0</v>
      </c>
      <c r="G159" s="13">
        <f t="shared" si="41"/>
        <v>0</v>
      </c>
      <c r="H159" s="13">
        <f t="shared" si="41"/>
        <v>0</v>
      </c>
      <c r="I159" s="13">
        <f t="shared" si="41"/>
        <v>0</v>
      </c>
      <c r="J159" s="13">
        <f t="shared" si="41"/>
        <v>15400.7</v>
      </c>
      <c r="K159" s="13">
        <f t="shared" si="41"/>
        <v>9956</v>
      </c>
      <c r="L159" s="13">
        <f t="shared" si="41"/>
        <v>0</v>
      </c>
      <c r="M159" s="13">
        <f t="shared" si="41"/>
        <v>0</v>
      </c>
      <c r="N159" s="13">
        <f t="shared" si="41"/>
        <v>15400.7</v>
      </c>
      <c r="O159" s="13">
        <f t="shared" si="41"/>
        <v>9956</v>
      </c>
    </row>
    <row r="160" spans="1:16" s="1" customFormat="1" ht="82.5" customHeight="1" thickBot="1" x14ac:dyDescent="0.25">
      <c r="A160" s="458" t="s">
        <v>95</v>
      </c>
      <c r="B160" s="10" t="s">
        <v>52</v>
      </c>
      <c r="C160" s="10"/>
      <c r="D160" s="11">
        <v>6453.5</v>
      </c>
      <c r="E160" s="11">
        <v>6453.5</v>
      </c>
      <c r="F160" s="11">
        <v>1613.3</v>
      </c>
      <c r="G160" s="11">
        <v>1562.6</v>
      </c>
      <c r="H160" s="11">
        <v>1613.3</v>
      </c>
      <c r="I160" s="11">
        <v>1562.6</v>
      </c>
      <c r="J160" s="11">
        <v>1613.4</v>
      </c>
      <c r="K160" s="11">
        <v>1699.1</v>
      </c>
      <c r="L160" s="11">
        <v>1613.5</v>
      </c>
      <c r="M160" s="11"/>
      <c r="N160" s="11">
        <f t="shared" ref="N160:O160" si="42">SUM(F160+H160+J160+L160)</f>
        <v>6453.5</v>
      </c>
      <c r="O160" s="11">
        <f t="shared" si="42"/>
        <v>4824.2999999999993</v>
      </c>
    </row>
    <row r="161" spans="1:16" s="1" customFormat="1" ht="39.75" customHeight="1" x14ac:dyDescent="0.2">
      <c r="A161" s="39" t="s">
        <v>62</v>
      </c>
      <c r="B161" s="32"/>
      <c r="C161" s="32"/>
      <c r="D161" s="33">
        <f t="shared" ref="D161:O161" si="43">SUM(D160+D156)</f>
        <v>39039.300000000003</v>
      </c>
      <c r="E161" s="33">
        <f t="shared" si="43"/>
        <v>39039.300000000003</v>
      </c>
      <c r="F161" s="33">
        <f t="shared" si="43"/>
        <v>2698.8</v>
      </c>
      <c r="G161" s="33">
        <f t="shared" si="43"/>
        <v>2557.6999999999998</v>
      </c>
      <c r="H161" s="33">
        <f t="shared" si="43"/>
        <v>2263.3000000000002</v>
      </c>
      <c r="I161" s="33">
        <f t="shared" si="43"/>
        <v>2132.5</v>
      </c>
      <c r="J161" s="33">
        <f t="shared" si="43"/>
        <v>31967.100000000002</v>
      </c>
      <c r="K161" s="33">
        <f t="shared" si="43"/>
        <v>19689.499999999996</v>
      </c>
      <c r="L161" s="33">
        <f t="shared" si="43"/>
        <v>2110.1</v>
      </c>
      <c r="M161" s="33">
        <f t="shared" si="43"/>
        <v>0</v>
      </c>
      <c r="N161" s="33">
        <f t="shared" si="43"/>
        <v>39039.300000000003</v>
      </c>
      <c r="O161" s="33">
        <f t="shared" si="43"/>
        <v>24379.699999999997</v>
      </c>
    </row>
    <row r="162" spans="1:16" s="1" customFormat="1" ht="24.75" customHeight="1" x14ac:dyDescent="0.2">
      <c r="A162" s="594"/>
      <c r="B162" s="42" t="s">
        <v>64</v>
      </c>
      <c r="C162" s="42"/>
      <c r="D162" s="49"/>
      <c r="E162" s="49"/>
      <c r="F162" s="49"/>
      <c r="G162" s="49"/>
      <c r="H162" s="49"/>
      <c r="I162" s="49"/>
      <c r="J162" s="49"/>
      <c r="K162" s="49"/>
      <c r="L162" s="49"/>
      <c r="M162" s="134"/>
      <c r="N162" s="50"/>
      <c r="O162" s="67"/>
    </row>
    <row r="163" spans="1:16" s="1" customFormat="1" ht="37.5" customHeight="1" x14ac:dyDescent="0.2">
      <c r="A163" s="595"/>
      <c r="B163" s="42" t="s">
        <v>65</v>
      </c>
      <c r="C163" s="42"/>
      <c r="D163" s="354">
        <f t="shared" ref="D163:O163" si="44">SUM(D160+D158)</f>
        <v>23638.6</v>
      </c>
      <c r="E163" s="354">
        <f t="shared" si="44"/>
        <v>23638.6</v>
      </c>
      <c r="F163" s="354">
        <f t="shared" si="44"/>
        <v>2698.8</v>
      </c>
      <c r="G163" s="354">
        <f t="shared" si="44"/>
        <v>2557.6999999999998</v>
      </c>
      <c r="H163" s="354">
        <f t="shared" si="44"/>
        <v>2263.3000000000002</v>
      </c>
      <c r="I163" s="354">
        <f t="shared" si="44"/>
        <v>2132.5</v>
      </c>
      <c r="J163" s="354">
        <f t="shared" si="44"/>
        <v>16566.400000000001</v>
      </c>
      <c r="K163" s="354">
        <f t="shared" si="44"/>
        <v>9733.5</v>
      </c>
      <c r="L163" s="354">
        <f t="shared" si="44"/>
        <v>2110.1</v>
      </c>
      <c r="M163" s="354">
        <f t="shared" si="44"/>
        <v>0</v>
      </c>
      <c r="N163" s="354">
        <f t="shared" si="44"/>
        <v>23638.6</v>
      </c>
      <c r="O163" s="354">
        <f t="shared" si="44"/>
        <v>14423.699999999999</v>
      </c>
    </row>
    <row r="164" spans="1:16" s="1" customFormat="1" ht="43.5" customHeight="1" thickBot="1" x14ac:dyDescent="0.25">
      <c r="A164" s="596"/>
      <c r="B164" s="43" t="s">
        <v>66</v>
      </c>
      <c r="C164" s="88"/>
      <c r="D164" s="49">
        <f t="shared" ref="D164:O164" si="45">SUM(D159)</f>
        <v>15400.7</v>
      </c>
      <c r="E164" s="49">
        <f t="shared" si="45"/>
        <v>15400.7</v>
      </c>
      <c r="F164" s="49">
        <f t="shared" si="45"/>
        <v>0</v>
      </c>
      <c r="G164" s="49">
        <f t="shared" si="45"/>
        <v>0</v>
      </c>
      <c r="H164" s="49">
        <f t="shared" si="45"/>
        <v>0</v>
      </c>
      <c r="I164" s="49">
        <f t="shared" si="45"/>
        <v>0</v>
      </c>
      <c r="J164" s="49">
        <f t="shared" si="45"/>
        <v>15400.7</v>
      </c>
      <c r="K164" s="49">
        <f t="shared" si="45"/>
        <v>9956</v>
      </c>
      <c r="L164" s="49">
        <f t="shared" si="45"/>
        <v>0</v>
      </c>
      <c r="M164" s="49">
        <f t="shared" si="45"/>
        <v>0</v>
      </c>
      <c r="N164" s="49">
        <f t="shared" si="45"/>
        <v>15400.7</v>
      </c>
      <c r="O164" s="49">
        <f t="shared" si="45"/>
        <v>9956</v>
      </c>
    </row>
    <row r="165" spans="1:16" s="1" customFormat="1" ht="40.5" customHeight="1" x14ac:dyDescent="0.25">
      <c r="A165" s="548" t="s">
        <v>24</v>
      </c>
      <c r="B165" s="552"/>
      <c r="C165" s="552"/>
      <c r="D165" s="552"/>
      <c r="E165" s="552"/>
      <c r="F165" s="552"/>
      <c r="G165" s="552"/>
      <c r="H165" s="552"/>
      <c r="I165" s="552"/>
      <c r="J165" s="552"/>
      <c r="K165" s="552"/>
      <c r="L165" s="552"/>
      <c r="M165" s="552"/>
      <c r="N165" s="552"/>
      <c r="O165" s="552"/>
    </row>
    <row r="166" spans="1:16" s="1" customFormat="1" ht="120" customHeight="1" x14ac:dyDescent="0.2">
      <c r="A166" s="457" t="s">
        <v>25</v>
      </c>
      <c r="B166" s="248" t="s">
        <v>48</v>
      </c>
      <c r="C166" s="248"/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/>
      <c r="K166" s="17"/>
      <c r="L166" s="17"/>
      <c r="M166" s="17"/>
      <c r="N166" s="17">
        <v>0</v>
      </c>
      <c r="O166" s="17">
        <v>0</v>
      </c>
    </row>
    <row r="167" spans="1:16" ht="18" customHeight="1" x14ac:dyDescent="0.25">
      <c r="A167" s="96" t="s">
        <v>12</v>
      </c>
      <c r="B167" s="37"/>
      <c r="C167" s="37"/>
      <c r="D167" s="59">
        <f t="shared" ref="D167:M167" si="46">SUM(D166)</f>
        <v>0</v>
      </c>
      <c r="E167" s="59">
        <f t="shared" si="46"/>
        <v>0</v>
      </c>
      <c r="F167" s="59">
        <f t="shared" si="46"/>
        <v>0</v>
      </c>
      <c r="G167" s="59">
        <f t="shared" si="46"/>
        <v>0</v>
      </c>
      <c r="H167" s="59">
        <f t="shared" si="46"/>
        <v>0</v>
      </c>
      <c r="I167" s="59">
        <f t="shared" si="46"/>
        <v>0</v>
      </c>
      <c r="J167" s="59">
        <f t="shared" si="46"/>
        <v>0</v>
      </c>
      <c r="K167" s="59">
        <f t="shared" si="46"/>
        <v>0</v>
      </c>
      <c r="L167" s="59">
        <f t="shared" si="46"/>
        <v>0</v>
      </c>
      <c r="M167" s="59">
        <f t="shared" si="46"/>
        <v>0</v>
      </c>
      <c r="N167" s="12">
        <f>SUM(N166)</f>
        <v>0</v>
      </c>
      <c r="O167" s="12">
        <f>SUM(O166)</f>
        <v>0</v>
      </c>
      <c r="P167" s="346"/>
    </row>
    <row r="168" spans="1:16" ht="24.75" customHeight="1" x14ac:dyDescent="0.2">
      <c r="A168" s="97"/>
      <c r="B168" s="23" t="s">
        <v>64</v>
      </c>
      <c r="C168" s="82"/>
      <c r="D168" s="59"/>
      <c r="E168" s="59"/>
      <c r="F168" s="59"/>
      <c r="G168" s="59"/>
      <c r="H168" s="59"/>
      <c r="I168" s="59"/>
      <c r="J168" s="59"/>
      <c r="K168" s="59"/>
      <c r="L168" s="59"/>
      <c r="M168" s="12"/>
      <c r="N168" s="12"/>
      <c r="O168" s="12"/>
    </row>
    <row r="169" spans="1:16" ht="25.5" customHeight="1" x14ac:dyDescent="0.2">
      <c r="A169" s="97"/>
      <c r="B169" s="23" t="s">
        <v>65</v>
      </c>
      <c r="C169" s="82"/>
      <c r="D169" s="59">
        <f t="shared" ref="D169:M169" si="47">SUM(D166)</f>
        <v>0</v>
      </c>
      <c r="E169" s="59">
        <f t="shared" si="47"/>
        <v>0</v>
      </c>
      <c r="F169" s="59">
        <f t="shared" si="47"/>
        <v>0</v>
      </c>
      <c r="G169" s="59">
        <f t="shared" si="47"/>
        <v>0</v>
      </c>
      <c r="H169" s="59">
        <f t="shared" si="47"/>
        <v>0</v>
      </c>
      <c r="I169" s="59">
        <f t="shared" si="47"/>
        <v>0</v>
      </c>
      <c r="J169" s="59">
        <f t="shared" si="47"/>
        <v>0</v>
      </c>
      <c r="K169" s="59">
        <f t="shared" si="47"/>
        <v>0</v>
      </c>
      <c r="L169" s="59">
        <f t="shared" si="47"/>
        <v>0</v>
      </c>
      <c r="M169" s="59">
        <f t="shared" si="47"/>
        <v>0</v>
      </c>
      <c r="N169" s="12">
        <f>SUM(N166)</f>
        <v>0</v>
      </c>
      <c r="O169" s="12">
        <f>SUM(O166)</f>
        <v>0</v>
      </c>
    </row>
    <row r="170" spans="1:16" ht="40.5" customHeight="1" thickBot="1" x14ac:dyDescent="0.25">
      <c r="A170" s="98"/>
      <c r="B170" s="36" t="s">
        <v>66</v>
      </c>
      <c r="C170" s="82"/>
      <c r="D170" s="13"/>
      <c r="E170" s="13"/>
      <c r="F170" s="13"/>
      <c r="G170" s="13"/>
      <c r="H170" s="13"/>
      <c r="I170" s="13"/>
      <c r="J170" s="13"/>
      <c r="K170" s="13"/>
      <c r="L170" s="13"/>
      <c r="M170" s="7"/>
      <c r="N170" s="7"/>
      <c r="O170" s="140"/>
    </row>
    <row r="171" spans="1:16" ht="57" customHeight="1" x14ac:dyDescent="0.2">
      <c r="A171" s="525" t="s">
        <v>26</v>
      </c>
      <c r="B171" s="456" t="s">
        <v>183</v>
      </c>
      <c r="C171" s="244"/>
      <c r="D171" s="446">
        <v>8352</v>
      </c>
      <c r="E171" s="446">
        <v>8352</v>
      </c>
      <c r="F171" s="446"/>
      <c r="G171" s="446"/>
      <c r="H171" s="446"/>
      <c r="I171" s="446"/>
      <c r="J171" s="446"/>
      <c r="K171" s="446"/>
      <c r="L171" s="446">
        <v>8352</v>
      </c>
      <c r="M171" s="446"/>
      <c r="N171" s="201">
        <f t="shared" ref="N171:N174" si="48">SUM(F171+H171+J171+L171)</f>
        <v>8352</v>
      </c>
      <c r="O171" s="289"/>
    </row>
    <row r="172" spans="1:16" s="1" customFormat="1" ht="65.25" customHeight="1" x14ac:dyDescent="0.2">
      <c r="A172" s="530"/>
      <c r="B172" s="456" t="s">
        <v>184</v>
      </c>
      <c r="C172" s="360"/>
      <c r="D172" s="446">
        <v>290</v>
      </c>
      <c r="E172" s="446">
        <v>290</v>
      </c>
      <c r="F172" s="447"/>
      <c r="G172" s="447"/>
      <c r="H172" s="447"/>
      <c r="I172" s="447"/>
      <c r="J172" s="447">
        <v>290</v>
      </c>
      <c r="K172" s="448"/>
      <c r="L172" s="449"/>
      <c r="M172" s="448"/>
      <c r="N172" s="201">
        <f t="shared" si="48"/>
        <v>290</v>
      </c>
      <c r="O172" s="289"/>
    </row>
    <row r="173" spans="1:16" ht="46.5" customHeight="1" x14ac:dyDescent="0.25">
      <c r="A173" s="530"/>
      <c r="B173" s="456" t="s">
        <v>186</v>
      </c>
      <c r="C173" s="292"/>
      <c r="D173" s="446">
        <v>300</v>
      </c>
      <c r="E173" s="446">
        <v>300</v>
      </c>
      <c r="F173" s="447"/>
      <c r="G173" s="447"/>
      <c r="H173" s="447"/>
      <c r="I173" s="447"/>
      <c r="J173" s="447">
        <v>300</v>
      </c>
      <c r="K173" s="448"/>
      <c r="L173" s="449"/>
      <c r="M173" s="448"/>
      <c r="N173" s="201">
        <f t="shared" si="48"/>
        <v>300</v>
      </c>
      <c r="O173" s="289"/>
    </row>
    <row r="174" spans="1:16" ht="37.5" customHeight="1" x14ac:dyDescent="0.25">
      <c r="A174" s="530"/>
      <c r="B174" s="456" t="s">
        <v>185</v>
      </c>
      <c r="C174" s="293"/>
      <c r="D174" s="446">
        <v>100</v>
      </c>
      <c r="E174" s="446">
        <v>100</v>
      </c>
      <c r="F174" s="447"/>
      <c r="G174" s="447"/>
      <c r="H174" s="447"/>
      <c r="I174" s="447"/>
      <c r="J174" s="447">
        <v>100</v>
      </c>
      <c r="K174" s="448"/>
      <c r="L174" s="449"/>
      <c r="M174" s="448"/>
      <c r="N174" s="201">
        <f t="shared" si="48"/>
        <v>100</v>
      </c>
      <c r="O174" s="202"/>
    </row>
    <row r="175" spans="1:16" ht="53.25" customHeight="1" x14ac:dyDescent="0.2">
      <c r="A175" s="6" t="s">
        <v>12</v>
      </c>
      <c r="B175" s="37"/>
      <c r="C175" s="37"/>
      <c r="D175" s="7">
        <f t="shared" ref="D175:O175" si="49">SUM(D171+D172+D173+D174)</f>
        <v>9042</v>
      </c>
      <c r="E175" s="7">
        <f t="shared" si="49"/>
        <v>9042</v>
      </c>
      <c r="F175" s="7">
        <f t="shared" si="49"/>
        <v>0</v>
      </c>
      <c r="G175" s="7">
        <f t="shared" si="49"/>
        <v>0</v>
      </c>
      <c r="H175" s="7">
        <f t="shared" si="49"/>
        <v>0</v>
      </c>
      <c r="I175" s="7">
        <f t="shared" si="49"/>
        <v>0</v>
      </c>
      <c r="J175" s="7">
        <f t="shared" si="49"/>
        <v>690</v>
      </c>
      <c r="K175" s="7">
        <f t="shared" si="49"/>
        <v>0</v>
      </c>
      <c r="L175" s="7">
        <f t="shared" si="49"/>
        <v>8352</v>
      </c>
      <c r="M175" s="7">
        <f t="shared" si="49"/>
        <v>0</v>
      </c>
      <c r="N175" s="7">
        <f t="shared" si="49"/>
        <v>9042</v>
      </c>
      <c r="O175" s="7">
        <f t="shared" si="49"/>
        <v>0</v>
      </c>
    </row>
    <row r="176" spans="1:16" ht="29.25" customHeight="1" x14ac:dyDescent="0.2">
      <c r="A176" s="6"/>
      <c r="B176" s="23" t="s">
        <v>64</v>
      </c>
      <c r="C176" s="2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30.75" customHeight="1" x14ac:dyDescent="0.2">
      <c r="A177" s="6"/>
      <c r="B177" s="23" t="s">
        <v>65</v>
      </c>
      <c r="C177" s="23"/>
      <c r="D177" s="7">
        <f t="shared" ref="D177:O177" si="50">SUM(D174+D172+D171)</f>
        <v>8742</v>
      </c>
      <c r="E177" s="7">
        <f t="shared" si="50"/>
        <v>8742</v>
      </c>
      <c r="F177" s="7">
        <f t="shared" si="50"/>
        <v>0</v>
      </c>
      <c r="G177" s="7">
        <f t="shared" si="50"/>
        <v>0</v>
      </c>
      <c r="H177" s="7">
        <f t="shared" si="50"/>
        <v>0</v>
      </c>
      <c r="I177" s="7">
        <f t="shared" si="50"/>
        <v>0</v>
      </c>
      <c r="J177" s="7">
        <f t="shared" si="50"/>
        <v>390</v>
      </c>
      <c r="K177" s="7">
        <f t="shared" si="50"/>
        <v>0</v>
      </c>
      <c r="L177" s="7">
        <f t="shared" si="50"/>
        <v>8352</v>
      </c>
      <c r="M177" s="7">
        <f t="shared" si="50"/>
        <v>0</v>
      </c>
      <c r="N177" s="7">
        <f t="shared" si="50"/>
        <v>8742</v>
      </c>
      <c r="O177" s="7">
        <f t="shared" si="50"/>
        <v>0</v>
      </c>
    </row>
    <row r="178" spans="1:15" ht="42" customHeight="1" thickBot="1" x14ac:dyDescent="0.25">
      <c r="A178" s="6"/>
      <c r="B178" s="36" t="s">
        <v>66</v>
      </c>
      <c r="C178" s="82"/>
      <c r="D178" s="7">
        <f>SUM(D173)</f>
        <v>300</v>
      </c>
      <c r="E178" s="7">
        <f>SUM(E173)</f>
        <v>300</v>
      </c>
      <c r="F178" s="7">
        <v>0</v>
      </c>
      <c r="G178" s="7">
        <v>0</v>
      </c>
      <c r="H178" s="7">
        <v>0</v>
      </c>
      <c r="I178" s="7">
        <v>0</v>
      </c>
      <c r="J178" s="7">
        <f>SUM(J173)</f>
        <v>300</v>
      </c>
      <c r="K178" s="7">
        <v>0</v>
      </c>
      <c r="L178" s="7">
        <f>SUM(L173)</f>
        <v>0</v>
      </c>
      <c r="M178" s="7">
        <v>0</v>
      </c>
      <c r="N178" s="7">
        <f>SUM(N173)</f>
        <v>300</v>
      </c>
      <c r="O178" s="7">
        <v>0</v>
      </c>
    </row>
    <row r="179" spans="1:15" ht="160.5" customHeight="1" x14ac:dyDescent="0.25">
      <c r="A179" s="525" t="s">
        <v>27</v>
      </c>
      <c r="B179" s="228" t="s">
        <v>68</v>
      </c>
      <c r="C179" s="228"/>
      <c r="D179" s="229">
        <v>65</v>
      </c>
      <c r="E179" s="229">
        <v>65</v>
      </c>
      <c r="F179" s="230"/>
      <c r="G179" s="230"/>
      <c r="H179" s="230"/>
      <c r="I179" s="230"/>
      <c r="J179" s="230"/>
      <c r="K179" s="230"/>
      <c r="L179" s="229">
        <v>65</v>
      </c>
      <c r="M179" s="230"/>
      <c r="N179" s="231">
        <f t="shared" ref="N179:N180" si="51">SUM(F179+H179+J179+L179)</f>
        <v>65</v>
      </c>
      <c r="O179" s="229"/>
    </row>
    <row r="180" spans="1:15" s="1" customFormat="1" ht="126.75" customHeight="1" x14ac:dyDescent="0.25">
      <c r="A180" s="526"/>
      <c r="B180" s="232" t="s">
        <v>76</v>
      </c>
      <c r="C180" s="232"/>
      <c r="D180" s="233">
        <v>65</v>
      </c>
      <c r="E180" s="233">
        <v>65</v>
      </c>
      <c r="F180" s="234"/>
      <c r="G180" s="234"/>
      <c r="H180" s="234"/>
      <c r="I180" s="234"/>
      <c r="J180" s="234"/>
      <c r="K180" s="234"/>
      <c r="L180" s="233">
        <v>65</v>
      </c>
      <c r="M180" s="234"/>
      <c r="N180" s="231">
        <f t="shared" si="51"/>
        <v>65</v>
      </c>
      <c r="O180" s="229"/>
    </row>
    <row r="181" spans="1:15" ht="54.75" customHeight="1" x14ac:dyDescent="0.2">
      <c r="A181" s="6" t="s">
        <v>12</v>
      </c>
      <c r="B181" s="37"/>
      <c r="C181" s="37"/>
      <c r="D181" s="7">
        <f t="shared" ref="D181:O181" si="52">SUM(D179+D180)</f>
        <v>130</v>
      </c>
      <c r="E181" s="7">
        <f t="shared" si="52"/>
        <v>130</v>
      </c>
      <c r="F181" s="7">
        <f t="shared" si="52"/>
        <v>0</v>
      </c>
      <c r="G181" s="7">
        <f t="shared" si="52"/>
        <v>0</v>
      </c>
      <c r="H181" s="7">
        <f t="shared" si="52"/>
        <v>0</v>
      </c>
      <c r="I181" s="7">
        <f t="shared" si="52"/>
        <v>0</v>
      </c>
      <c r="J181" s="7">
        <f t="shared" si="52"/>
        <v>0</v>
      </c>
      <c r="K181" s="7">
        <f t="shared" si="52"/>
        <v>0</v>
      </c>
      <c r="L181" s="7">
        <f t="shared" si="52"/>
        <v>130</v>
      </c>
      <c r="M181" s="7">
        <f t="shared" si="52"/>
        <v>0</v>
      </c>
      <c r="N181" s="7">
        <f t="shared" si="52"/>
        <v>130</v>
      </c>
      <c r="O181" s="7">
        <f t="shared" si="52"/>
        <v>0</v>
      </c>
    </row>
    <row r="182" spans="1:15" ht="35.25" customHeight="1" x14ac:dyDescent="0.2">
      <c r="A182" s="527"/>
      <c r="B182" s="23" t="s">
        <v>64</v>
      </c>
      <c r="C182" s="2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41"/>
    </row>
    <row r="183" spans="1:15" ht="36.75" customHeight="1" x14ac:dyDescent="0.2">
      <c r="A183" s="528"/>
      <c r="B183" s="23" t="s">
        <v>65</v>
      </c>
      <c r="C183" s="23"/>
      <c r="D183" s="7">
        <f t="shared" ref="D183:M183" si="53">SUM(D181+D182)</f>
        <v>130</v>
      </c>
      <c r="E183" s="7">
        <f t="shared" si="53"/>
        <v>130</v>
      </c>
      <c r="F183" s="7">
        <f t="shared" si="53"/>
        <v>0</v>
      </c>
      <c r="G183" s="7">
        <f t="shared" si="53"/>
        <v>0</v>
      </c>
      <c r="H183" s="7">
        <f t="shared" si="53"/>
        <v>0</v>
      </c>
      <c r="I183" s="7">
        <f t="shared" si="53"/>
        <v>0</v>
      </c>
      <c r="J183" s="7">
        <f t="shared" si="53"/>
        <v>0</v>
      </c>
      <c r="K183" s="7">
        <f t="shared" si="53"/>
        <v>0</v>
      </c>
      <c r="L183" s="7">
        <f t="shared" si="53"/>
        <v>130</v>
      </c>
      <c r="M183" s="7">
        <f t="shared" si="53"/>
        <v>0</v>
      </c>
      <c r="N183" s="7">
        <f>SUM(N181)</f>
        <v>130</v>
      </c>
      <c r="O183" s="7">
        <f>SUM(O181)</f>
        <v>0</v>
      </c>
    </row>
    <row r="184" spans="1:15" ht="39.75" customHeight="1" thickBot="1" x14ac:dyDescent="0.25">
      <c r="A184" s="529"/>
      <c r="B184" s="36" t="s">
        <v>66</v>
      </c>
      <c r="C184" s="8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42"/>
    </row>
    <row r="185" spans="1:15" ht="120" customHeight="1" x14ac:dyDescent="0.2">
      <c r="A185" s="454" t="s">
        <v>57</v>
      </c>
      <c r="B185" s="60" t="s">
        <v>58</v>
      </c>
      <c r="C185" s="60"/>
      <c r="D185" s="20">
        <v>3617.2</v>
      </c>
      <c r="E185" s="20">
        <v>3617.2</v>
      </c>
      <c r="F185" s="20">
        <v>904.3</v>
      </c>
      <c r="G185" s="20">
        <v>911.5</v>
      </c>
      <c r="H185" s="20">
        <v>904.3</v>
      </c>
      <c r="I185" s="20">
        <v>911.5</v>
      </c>
      <c r="J185" s="20">
        <v>904.3</v>
      </c>
      <c r="K185" s="20">
        <v>903.8</v>
      </c>
      <c r="L185" s="20">
        <v>904.3</v>
      </c>
      <c r="M185" s="13"/>
      <c r="N185" s="146">
        <f>SUM(F185+H185+J185+L185)</f>
        <v>3617.2</v>
      </c>
      <c r="O185" s="147">
        <f>SUM(G185+I185+K185+M185)</f>
        <v>2726.8</v>
      </c>
    </row>
    <row r="186" spans="1:15" s="1" customFormat="1" ht="113.25" customHeight="1" x14ac:dyDescent="0.2">
      <c r="A186" s="455" t="s">
        <v>77</v>
      </c>
      <c r="B186" s="149" t="s">
        <v>96</v>
      </c>
      <c r="C186" s="149"/>
      <c r="D186" s="7">
        <v>200</v>
      </c>
      <c r="E186" s="7">
        <v>200</v>
      </c>
      <c r="F186" s="7">
        <v>0</v>
      </c>
      <c r="G186" s="7">
        <v>0</v>
      </c>
      <c r="H186" s="7"/>
      <c r="I186" s="7"/>
      <c r="J186" s="7">
        <v>200</v>
      </c>
      <c r="K186" s="7"/>
      <c r="L186" s="7">
        <v>0</v>
      </c>
      <c r="M186" s="7">
        <v>0</v>
      </c>
      <c r="N186" s="144">
        <f>SUM(F186+H186+J186+L186)</f>
        <v>200</v>
      </c>
      <c r="O186" s="145">
        <f>SUM(G186+I186+K186+M186)</f>
        <v>0</v>
      </c>
    </row>
    <row r="187" spans="1:15" s="1" customFormat="1" ht="46.5" customHeight="1" x14ac:dyDescent="0.2">
      <c r="A187" s="31" t="s">
        <v>2</v>
      </c>
      <c r="B187" s="40"/>
      <c r="C187" s="40"/>
      <c r="D187" s="34">
        <f t="shared" ref="D187:O187" si="54">SUM(D185+D181+D175+D167+D186)</f>
        <v>12989.2</v>
      </c>
      <c r="E187" s="34">
        <f t="shared" si="54"/>
        <v>12989.2</v>
      </c>
      <c r="F187" s="34">
        <f t="shared" si="54"/>
        <v>904.3</v>
      </c>
      <c r="G187" s="34">
        <f t="shared" si="54"/>
        <v>911.5</v>
      </c>
      <c r="H187" s="34">
        <f t="shared" si="54"/>
        <v>904.3</v>
      </c>
      <c r="I187" s="34">
        <f t="shared" si="54"/>
        <v>911.5</v>
      </c>
      <c r="J187" s="34">
        <f t="shared" si="54"/>
        <v>1794.3</v>
      </c>
      <c r="K187" s="34">
        <f t="shared" si="54"/>
        <v>903.8</v>
      </c>
      <c r="L187" s="34">
        <f t="shared" si="54"/>
        <v>9386.2999999999993</v>
      </c>
      <c r="M187" s="34">
        <f t="shared" si="54"/>
        <v>0</v>
      </c>
      <c r="N187" s="34">
        <f t="shared" si="54"/>
        <v>12989.2</v>
      </c>
      <c r="O187" s="34">
        <f t="shared" si="54"/>
        <v>2726.8</v>
      </c>
    </row>
    <row r="188" spans="1:15" s="1" customFormat="1" ht="31.5" customHeight="1" x14ac:dyDescent="0.2">
      <c r="A188" s="31"/>
      <c r="B188" s="42" t="s">
        <v>64</v>
      </c>
      <c r="C188" s="42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67"/>
    </row>
    <row r="189" spans="1:15" s="1" customFormat="1" ht="33.75" customHeight="1" x14ac:dyDescent="0.2">
      <c r="A189" s="31"/>
      <c r="B189" s="42" t="s">
        <v>65</v>
      </c>
      <c r="C189" s="42"/>
      <c r="D189" s="34">
        <f t="shared" ref="D189:J189" si="55">SUM(D185+D183+D177+D169+D186)</f>
        <v>12689.2</v>
      </c>
      <c r="E189" s="34">
        <f t="shared" si="55"/>
        <v>12689.2</v>
      </c>
      <c r="F189" s="34">
        <f t="shared" si="55"/>
        <v>904.3</v>
      </c>
      <c r="G189" s="34">
        <f t="shared" si="55"/>
        <v>911.5</v>
      </c>
      <c r="H189" s="34">
        <f t="shared" si="55"/>
        <v>904.3</v>
      </c>
      <c r="I189" s="34">
        <f t="shared" si="55"/>
        <v>911.5</v>
      </c>
      <c r="J189" s="34">
        <f t="shared" si="55"/>
        <v>1494.3</v>
      </c>
      <c r="K189" s="34">
        <f>SUM(K185+K183+K177+K169)</f>
        <v>903.8</v>
      </c>
      <c r="L189" s="34">
        <f>SUM(L185+L183+L177+L169+L186)</f>
        <v>9386.2999999999993</v>
      </c>
      <c r="M189" s="34">
        <f>SUM(M185+M183+M177+M169+M186)</f>
        <v>0</v>
      </c>
      <c r="N189" s="34">
        <f>SUM(N186+N185+N183+N177+N169)</f>
        <v>12689.2</v>
      </c>
      <c r="O189" s="148">
        <f>SUM(O186+O185+O183+O177+O169)</f>
        <v>2726.8</v>
      </c>
    </row>
    <row r="190" spans="1:15" s="1" customFormat="1" ht="41.25" customHeight="1" x14ac:dyDescent="0.2">
      <c r="A190" s="265"/>
      <c r="B190" s="88" t="s">
        <v>66</v>
      </c>
      <c r="C190" s="88"/>
      <c r="D190" s="266">
        <f t="shared" ref="D190:L190" si="56">SUM(D184+D178+D170)</f>
        <v>300</v>
      </c>
      <c r="E190" s="266">
        <f t="shared" si="56"/>
        <v>300</v>
      </c>
      <c r="F190" s="266">
        <f t="shared" si="56"/>
        <v>0</v>
      </c>
      <c r="G190" s="266">
        <f t="shared" si="56"/>
        <v>0</v>
      </c>
      <c r="H190" s="266">
        <f t="shared" si="56"/>
        <v>0</v>
      </c>
      <c r="I190" s="266">
        <f t="shared" si="56"/>
        <v>0</v>
      </c>
      <c r="J190" s="266">
        <f t="shared" si="56"/>
        <v>300</v>
      </c>
      <c r="K190" s="266">
        <f t="shared" si="56"/>
        <v>0</v>
      </c>
      <c r="L190" s="266">
        <f t="shared" si="56"/>
        <v>0</v>
      </c>
      <c r="M190" s="266">
        <f>SUM(M178)</f>
        <v>0</v>
      </c>
      <c r="N190" s="266">
        <v>300</v>
      </c>
      <c r="O190" s="267"/>
    </row>
    <row r="191" spans="1:15" s="1" customFormat="1" ht="27.75" customHeight="1" x14ac:dyDescent="0.25">
      <c r="A191" s="607" t="s">
        <v>28</v>
      </c>
      <c r="B191" s="608"/>
      <c r="C191" s="608"/>
      <c r="D191" s="608"/>
      <c r="E191" s="608"/>
      <c r="F191" s="608"/>
      <c r="G191" s="608"/>
      <c r="H191" s="608"/>
      <c r="I191" s="608"/>
      <c r="J191" s="608"/>
      <c r="K191" s="608"/>
      <c r="L191" s="608"/>
      <c r="M191" s="608"/>
      <c r="N191" s="533"/>
      <c r="O191" s="609"/>
    </row>
    <row r="192" spans="1:15" s="1" customFormat="1" ht="54.75" customHeight="1" x14ac:dyDescent="0.2">
      <c r="A192" s="425" t="s">
        <v>71</v>
      </c>
      <c r="B192" s="268" t="s">
        <v>97</v>
      </c>
      <c r="C192" s="373"/>
      <c r="D192" s="224">
        <v>4400</v>
      </c>
      <c r="E192" s="224">
        <v>4400</v>
      </c>
      <c r="F192" s="201">
        <v>1100</v>
      </c>
      <c r="G192" s="421">
        <v>572.20000000000005</v>
      </c>
      <c r="H192" s="201">
        <v>1100</v>
      </c>
      <c r="I192" s="421">
        <v>572.29999999999995</v>
      </c>
      <c r="J192" s="201">
        <v>1100</v>
      </c>
      <c r="K192" s="225">
        <v>1351</v>
      </c>
      <c r="L192" s="301">
        <v>1100</v>
      </c>
      <c r="M192" s="422"/>
      <c r="N192" s="423">
        <f t="shared" ref="N192:O192" si="57">SUM(F192+H192+J192+L192)</f>
        <v>4400</v>
      </c>
      <c r="O192" s="423">
        <f t="shared" si="57"/>
        <v>2495.5</v>
      </c>
    </row>
    <row r="193" spans="1:16" ht="18" customHeight="1" x14ac:dyDescent="0.2">
      <c r="A193" s="6" t="s">
        <v>12</v>
      </c>
      <c r="B193" s="37"/>
      <c r="C193" s="37"/>
      <c r="D193" s="74">
        <f t="shared" ref="D193:O193" si="58">SUM(D192)</f>
        <v>4400</v>
      </c>
      <c r="E193" s="74">
        <f t="shared" si="58"/>
        <v>4400</v>
      </c>
      <c r="F193" s="74">
        <f t="shared" si="58"/>
        <v>1100</v>
      </c>
      <c r="G193" s="74">
        <f t="shared" si="58"/>
        <v>572.20000000000005</v>
      </c>
      <c r="H193" s="74">
        <f t="shared" si="58"/>
        <v>1100</v>
      </c>
      <c r="I193" s="74">
        <f t="shared" si="58"/>
        <v>572.29999999999995</v>
      </c>
      <c r="J193" s="74">
        <f t="shared" si="58"/>
        <v>1100</v>
      </c>
      <c r="K193" s="74">
        <f t="shared" si="58"/>
        <v>1351</v>
      </c>
      <c r="L193" s="74">
        <f t="shared" si="58"/>
        <v>1100</v>
      </c>
      <c r="M193" s="74">
        <f t="shared" si="58"/>
        <v>0</v>
      </c>
      <c r="N193" s="74">
        <f t="shared" si="58"/>
        <v>4400</v>
      </c>
      <c r="O193" s="74">
        <f t="shared" si="58"/>
        <v>2495.5</v>
      </c>
    </row>
    <row r="194" spans="1:16" ht="26.25" customHeight="1" x14ac:dyDescent="0.2">
      <c r="A194" s="58"/>
      <c r="B194" s="23" t="s">
        <v>64</v>
      </c>
      <c r="C194" s="23"/>
      <c r="D194" s="74"/>
      <c r="E194" s="74"/>
      <c r="F194" s="75"/>
      <c r="G194" s="75"/>
      <c r="H194" s="75"/>
      <c r="I194" s="75"/>
      <c r="J194" s="76"/>
      <c r="K194" s="76"/>
      <c r="L194" s="77"/>
      <c r="M194" s="76"/>
      <c r="N194" s="78"/>
      <c r="O194" s="12"/>
    </row>
    <row r="195" spans="1:16" ht="37.5" customHeight="1" x14ac:dyDescent="0.2">
      <c r="A195" s="58"/>
      <c r="B195" s="23" t="s">
        <v>65</v>
      </c>
      <c r="C195" s="23"/>
      <c r="D195" s="74">
        <f t="shared" ref="D195:O195" si="59">SUM(D192)</f>
        <v>4400</v>
      </c>
      <c r="E195" s="74">
        <f t="shared" si="59"/>
        <v>4400</v>
      </c>
      <c r="F195" s="74">
        <f t="shared" si="59"/>
        <v>1100</v>
      </c>
      <c r="G195" s="74">
        <f t="shared" si="59"/>
        <v>572.20000000000005</v>
      </c>
      <c r="H195" s="74">
        <f t="shared" si="59"/>
        <v>1100</v>
      </c>
      <c r="I195" s="74">
        <f t="shared" si="59"/>
        <v>572.29999999999995</v>
      </c>
      <c r="J195" s="74">
        <f t="shared" si="59"/>
        <v>1100</v>
      </c>
      <c r="K195" s="74">
        <f t="shared" si="59"/>
        <v>1351</v>
      </c>
      <c r="L195" s="74">
        <f t="shared" si="59"/>
        <v>1100</v>
      </c>
      <c r="M195" s="74">
        <f t="shared" si="59"/>
        <v>0</v>
      </c>
      <c r="N195" s="74">
        <f t="shared" si="59"/>
        <v>4400</v>
      </c>
      <c r="O195" s="74">
        <f t="shared" si="59"/>
        <v>2495.5</v>
      </c>
    </row>
    <row r="196" spans="1:16" ht="35.25" customHeight="1" thickBot="1" x14ac:dyDescent="0.25">
      <c r="A196" s="6"/>
      <c r="B196" s="36" t="s">
        <v>66</v>
      </c>
      <c r="C196" s="8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40"/>
    </row>
    <row r="197" spans="1:16" ht="54.75" customHeight="1" x14ac:dyDescent="0.2">
      <c r="A197" s="424" t="s">
        <v>29</v>
      </c>
      <c r="B197" s="219" t="s">
        <v>97</v>
      </c>
      <c r="C197" s="374"/>
      <c r="D197" s="220">
        <v>1490</v>
      </c>
      <c r="E197" s="220">
        <v>1490</v>
      </c>
      <c r="F197" s="221">
        <v>372.5</v>
      </c>
      <c r="G197" s="221">
        <v>411.2</v>
      </c>
      <c r="H197" s="221">
        <v>372.5</v>
      </c>
      <c r="I197" s="221">
        <v>411.2</v>
      </c>
      <c r="J197" s="221">
        <v>372.5</v>
      </c>
      <c r="K197" s="222">
        <v>275.5</v>
      </c>
      <c r="L197" s="221">
        <v>372.5</v>
      </c>
      <c r="M197" s="221"/>
      <c r="N197" s="223">
        <f t="shared" ref="N197:O197" si="60">SUM(F197+H197+J197+L197)</f>
        <v>1490</v>
      </c>
      <c r="O197" s="223">
        <f t="shared" si="60"/>
        <v>1097.9000000000001</v>
      </c>
    </row>
    <row r="198" spans="1:16" s="1" customFormat="1" ht="47.25" customHeight="1" x14ac:dyDescent="0.2">
      <c r="A198" s="6" t="s">
        <v>12</v>
      </c>
      <c r="B198" s="37"/>
      <c r="C198" s="37"/>
      <c r="D198" s="79">
        <f t="shared" ref="D198:O198" si="61">SUM(D197)</f>
        <v>1490</v>
      </c>
      <c r="E198" s="79">
        <f t="shared" si="61"/>
        <v>1490</v>
      </c>
      <c r="F198" s="79">
        <f t="shared" si="61"/>
        <v>372.5</v>
      </c>
      <c r="G198" s="79">
        <f t="shared" si="61"/>
        <v>411.2</v>
      </c>
      <c r="H198" s="79">
        <f t="shared" si="61"/>
        <v>372.5</v>
      </c>
      <c r="I198" s="79">
        <f t="shared" si="61"/>
        <v>411.2</v>
      </c>
      <c r="J198" s="79">
        <f t="shared" si="61"/>
        <v>372.5</v>
      </c>
      <c r="K198" s="79">
        <v>3</v>
      </c>
      <c r="L198" s="79">
        <f t="shared" si="61"/>
        <v>372.5</v>
      </c>
      <c r="M198" s="79">
        <f t="shared" si="61"/>
        <v>0</v>
      </c>
      <c r="N198" s="79">
        <f t="shared" si="61"/>
        <v>1490</v>
      </c>
      <c r="O198" s="79">
        <f t="shared" si="61"/>
        <v>1097.9000000000001</v>
      </c>
    </row>
    <row r="199" spans="1:16" ht="27.75" customHeight="1" x14ac:dyDescent="0.2">
      <c r="A199" s="527"/>
      <c r="B199" s="23" t="s">
        <v>64</v>
      </c>
      <c r="C199" s="23"/>
      <c r="D199" s="79"/>
      <c r="E199" s="79"/>
      <c r="F199" s="79"/>
      <c r="G199" s="79"/>
      <c r="H199" s="79"/>
      <c r="I199" s="79"/>
      <c r="J199" s="80"/>
      <c r="K199" s="80"/>
      <c r="L199" s="80"/>
      <c r="M199" s="76"/>
      <c r="N199" s="81"/>
      <c r="O199" s="12"/>
    </row>
    <row r="200" spans="1:16" ht="21" customHeight="1" x14ac:dyDescent="0.2">
      <c r="A200" s="528"/>
      <c r="B200" s="23" t="s">
        <v>65</v>
      </c>
      <c r="C200" s="23"/>
      <c r="D200" s="79">
        <f t="shared" ref="D200:O200" si="62">SUM(D197)</f>
        <v>1490</v>
      </c>
      <c r="E200" s="79">
        <f t="shared" si="62"/>
        <v>1490</v>
      </c>
      <c r="F200" s="79">
        <f t="shared" si="62"/>
        <v>372.5</v>
      </c>
      <c r="G200" s="79">
        <f t="shared" si="62"/>
        <v>411.2</v>
      </c>
      <c r="H200" s="79">
        <f t="shared" si="62"/>
        <v>372.5</v>
      </c>
      <c r="I200" s="79">
        <f t="shared" si="62"/>
        <v>411.2</v>
      </c>
      <c r="J200" s="79">
        <f t="shared" si="62"/>
        <v>372.5</v>
      </c>
      <c r="K200" s="79">
        <f t="shared" si="62"/>
        <v>275.5</v>
      </c>
      <c r="L200" s="79">
        <f t="shared" si="62"/>
        <v>372.5</v>
      </c>
      <c r="M200" s="79">
        <f t="shared" si="62"/>
        <v>0</v>
      </c>
      <c r="N200" s="79">
        <f t="shared" si="62"/>
        <v>1490</v>
      </c>
      <c r="O200" s="79">
        <f t="shared" si="62"/>
        <v>1097.9000000000001</v>
      </c>
      <c r="P200" s="101"/>
    </row>
    <row r="201" spans="1:16" ht="31.5" x14ac:dyDescent="0.2">
      <c r="A201" s="528"/>
      <c r="B201" s="82" t="s">
        <v>66</v>
      </c>
      <c r="C201" s="8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40"/>
      <c r="P201" s="101"/>
    </row>
    <row r="202" spans="1:16" ht="18.75" x14ac:dyDescent="0.2">
      <c r="A202" s="29" t="s">
        <v>2</v>
      </c>
      <c r="B202" s="40"/>
      <c r="C202" s="40"/>
      <c r="D202" s="34">
        <f t="shared" ref="D202:O202" si="63">SUM(D198+D193)</f>
        <v>5890</v>
      </c>
      <c r="E202" s="34">
        <f t="shared" si="63"/>
        <v>5890</v>
      </c>
      <c r="F202" s="34">
        <f t="shared" si="63"/>
        <v>1472.5</v>
      </c>
      <c r="G202" s="34">
        <f t="shared" si="63"/>
        <v>983.40000000000009</v>
      </c>
      <c r="H202" s="34">
        <f t="shared" si="63"/>
        <v>1472.5</v>
      </c>
      <c r="I202" s="34">
        <f t="shared" si="63"/>
        <v>983.5</v>
      </c>
      <c r="J202" s="34">
        <f t="shared" si="63"/>
        <v>1472.5</v>
      </c>
      <c r="K202" s="34">
        <f t="shared" si="63"/>
        <v>1354</v>
      </c>
      <c r="L202" s="34">
        <f t="shared" si="63"/>
        <v>1472.5</v>
      </c>
      <c r="M202" s="34">
        <f t="shared" si="63"/>
        <v>0</v>
      </c>
      <c r="N202" s="34">
        <f t="shared" si="63"/>
        <v>5890</v>
      </c>
      <c r="O202" s="34">
        <f t="shared" si="63"/>
        <v>3593.4</v>
      </c>
      <c r="P202" s="101"/>
    </row>
    <row r="203" spans="1:16" s="1" customFormat="1" ht="32.25" customHeight="1" x14ac:dyDescent="0.2">
      <c r="A203" s="83"/>
      <c r="B203" s="42" t="s">
        <v>64</v>
      </c>
      <c r="C203" s="42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67"/>
      <c r="P203" s="152"/>
    </row>
    <row r="204" spans="1:16" s="1" customFormat="1" ht="32.25" customHeight="1" x14ac:dyDescent="0.2">
      <c r="A204" s="83"/>
      <c r="B204" s="42" t="s">
        <v>65</v>
      </c>
      <c r="C204" s="42"/>
      <c r="D204" s="34">
        <f t="shared" ref="D204:O204" si="64">SUM(D200+D195)</f>
        <v>5890</v>
      </c>
      <c r="E204" s="34">
        <f t="shared" si="64"/>
        <v>5890</v>
      </c>
      <c r="F204" s="34">
        <f t="shared" si="64"/>
        <v>1472.5</v>
      </c>
      <c r="G204" s="34">
        <f t="shared" si="64"/>
        <v>983.40000000000009</v>
      </c>
      <c r="H204" s="34">
        <f t="shared" si="64"/>
        <v>1472.5</v>
      </c>
      <c r="I204" s="34">
        <f t="shared" si="64"/>
        <v>983.5</v>
      </c>
      <c r="J204" s="34">
        <f t="shared" si="64"/>
        <v>1472.5</v>
      </c>
      <c r="K204" s="34">
        <f t="shared" si="64"/>
        <v>1626.5</v>
      </c>
      <c r="L204" s="34">
        <f t="shared" si="64"/>
        <v>1472.5</v>
      </c>
      <c r="M204" s="34">
        <f t="shared" si="64"/>
        <v>0</v>
      </c>
      <c r="N204" s="34">
        <f t="shared" si="64"/>
        <v>5890</v>
      </c>
      <c r="O204" s="34">
        <f t="shared" si="64"/>
        <v>3593.4</v>
      </c>
    </row>
    <row r="205" spans="1:16" s="1" customFormat="1" ht="32.25" customHeight="1" x14ac:dyDescent="0.2">
      <c r="A205" s="29"/>
      <c r="B205" s="88" t="s">
        <v>66</v>
      </c>
      <c r="C205" s="366"/>
      <c r="D205" s="30">
        <f t="shared" ref="D205:M205" si="65">SUM(D201+D196)</f>
        <v>0</v>
      </c>
      <c r="E205" s="30">
        <f t="shared" si="65"/>
        <v>0</v>
      </c>
      <c r="F205" s="30">
        <f t="shared" si="65"/>
        <v>0</v>
      </c>
      <c r="G205" s="30">
        <f t="shared" si="65"/>
        <v>0</v>
      </c>
      <c r="H205" s="30">
        <f t="shared" si="65"/>
        <v>0</v>
      </c>
      <c r="I205" s="30">
        <f t="shared" si="65"/>
        <v>0</v>
      </c>
      <c r="J205" s="30">
        <f t="shared" si="65"/>
        <v>0</v>
      </c>
      <c r="K205" s="30">
        <f t="shared" si="65"/>
        <v>0</v>
      </c>
      <c r="L205" s="30">
        <f t="shared" si="65"/>
        <v>0</v>
      </c>
      <c r="M205" s="30">
        <f t="shared" si="65"/>
        <v>0</v>
      </c>
      <c r="N205" s="266"/>
      <c r="O205" s="267"/>
    </row>
    <row r="206" spans="1:16" s="1" customFormat="1" ht="32.25" customHeight="1" x14ac:dyDescent="0.25">
      <c r="A206" s="607" t="s">
        <v>30</v>
      </c>
      <c r="B206" s="608"/>
      <c r="C206" s="608"/>
      <c r="D206" s="608"/>
      <c r="E206" s="608"/>
      <c r="F206" s="608"/>
      <c r="G206" s="608"/>
      <c r="H206" s="608"/>
      <c r="I206" s="608"/>
      <c r="J206" s="608"/>
      <c r="K206" s="608"/>
      <c r="L206" s="608"/>
      <c r="M206" s="608"/>
      <c r="N206" s="533"/>
      <c r="O206" s="609"/>
    </row>
    <row r="207" spans="1:16" s="1" customFormat="1" ht="95.25" customHeight="1" x14ac:dyDescent="0.2">
      <c r="A207" s="606" t="s">
        <v>31</v>
      </c>
      <c r="B207" s="360" t="s">
        <v>194</v>
      </c>
      <c r="C207" s="360"/>
      <c r="D207" s="356">
        <v>11158.8</v>
      </c>
      <c r="E207" s="356">
        <v>11158.8</v>
      </c>
      <c r="F207" s="357">
        <v>1194.7</v>
      </c>
      <c r="G207" s="356">
        <v>1199.9000000000001</v>
      </c>
      <c r="H207" s="357">
        <v>1194.7</v>
      </c>
      <c r="I207" s="356">
        <v>1200</v>
      </c>
      <c r="J207" s="357">
        <v>2192</v>
      </c>
      <c r="K207" s="356">
        <v>2011.7</v>
      </c>
      <c r="L207" s="357">
        <v>6577.4</v>
      </c>
      <c r="M207" s="357"/>
      <c r="N207" s="358">
        <f>SUM(F207+H207+J207+L207)</f>
        <v>11158.8</v>
      </c>
      <c r="O207" s="359">
        <f>SUM(G207+I207+K207+M207)</f>
        <v>4411.6000000000004</v>
      </c>
    </row>
    <row r="208" spans="1:16" ht="15.75" x14ac:dyDescent="0.2">
      <c r="A208" s="526"/>
      <c r="B208" s="245" t="s">
        <v>64</v>
      </c>
      <c r="C208" s="245"/>
      <c r="D208" s="269"/>
      <c r="E208" s="269"/>
      <c r="F208" s="270"/>
      <c r="G208" s="270"/>
      <c r="H208" s="270"/>
      <c r="I208" s="270"/>
      <c r="J208" s="272"/>
      <c r="K208" s="270"/>
      <c r="L208" s="270"/>
      <c r="M208" s="271"/>
      <c r="N208" s="216"/>
      <c r="O208" s="355"/>
    </row>
    <row r="209" spans="1:16" ht="39.75" customHeight="1" x14ac:dyDescent="0.2">
      <c r="A209" s="526"/>
      <c r="B209" s="245" t="s">
        <v>65</v>
      </c>
      <c r="C209" s="245"/>
      <c r="D209" s="356">
        <v>11158.8</v>
      </c>
      <c r="E209" s="356">
        <v>11158.8</v>
      </c>
      <c r="F209" s="357">
        <v>1194.7</v>
      </c>
      <c r="G209" s="356">
        <v>1199.9000000000001</v>
      </c>
      <c r="H209" s="357">
        <v>1194.7</v>
      </c>
      <c r="I209" s="356">
        <v>1200</v>
      </c>
      <c r="J209" s="357">
        <v>2192</v>
      </c>
      <c r="K209" s="356">
        <v>2011.7</v>
      </c>
      <c r="L209" s="357">
        <v>6577.4</v>
      </c>
      <c r="M209" s="357"/>
      <c r="N209" s="358">
        <f>SUM(F209+H209+J209+L209)</f>
        <v>11158.8</v>
      </c>
      <c r="O209" s="308">
        <f>SUM(G209+I209+K209+M209)</f>
        <v>4411.6000000000004</v>
      </c>
      <c r="P209" s="328"/>
    </row>
    <row r="210" spans="1:16" ht="32.25" thickBot="1" x14ac:dyDescent="0.25">
      <c r="A210" s="526"/>
      <c r="B210" s="245" t="s">
        <v>66</v>
      </c>
      <c r="C210" s="245"/>
      <c r="D210" s="269"/>
      <c r="E210" s="269"/>
      <c r="F210" s="270"/>
      <c r="G210" s="270"/>
      <c r="H210" s="270"/>
      <c r="I210" s="270"/>
      <c r="J210" s="272"/>
      <c r="K210" s="270"/>
      <c r="L210" s="270"/>
      <c r="M210" s="271"/>
      <c r="N210" s="216"/>
      <c r="O210" s="309"/>
      <c r="P210" s="329"/>
    </row>
    <row r="211" spans="1:16" ht="78.75" x14ac:dyDescent="0.2">
      <c r="A211" s="526"/>
      <c r="B211" s="245" t="s">
        <v>166</v>
      </c>
      <c r="C211" s="245"/>
      <c r="D211" s="269">
        <v>1000</v>
      </c>
      <c r="E211" s="269">
        <v>1000</v>
      </c>
      <c r="F211" s="270">
        <v>250</v>
      </c>
      <c r="G211" s="270"/>
      <c r="H211" s="270">
        <v>250</v>
      </c>
      <c r="I211" s="270"/>
      <c r="J211" s="270">
        <v>250</v>
      </c>
      <c r="K211" s="270"/>
      <c r="L211" s="270">
        <v>250</v>
      </c>
      <c r="M211" s="270"/>
      <c r="N211" s="215">
        <f>L211+J211+H211+F211</f>
        <v>1000</v>
      </c>
      <c r="O211" s="308">
        <f>SUM(G211+I211+K211+M211)</f>
        <v>0</v>
      </c>
      <c r="P211" s="329"/>
    </row>
    <row r="212" spans="1:16" ht="15.75" x14ac:dyDescent="0.2">
      <c r="A212" s="526"/>
      <c r="B212" s="245" t="s">
        <v>64</v>
      </c>
      <c r="C212" s="245"/>
      <c r="D212" s="269"/>
      <c r="E212" s="269"/>
      <c r="F212" s="270"/>
      <c r="G212" s="270"/>
      <c r="H212" s="270"/>
      <c r="I212" s="270"/>
      <c r="J212" s="272"/>
      <c r="K212" s="270"/>
      <c r="L212" s="270"/>
      <c r="M212" s="271"/>
      <c r="N212" s="216"/>
      <c r="O212" s="309"/>
      <c r="P212" s="329"/>
    </row>
    <row r="213" spans="1:16" ht="30.75" customHeight="1" x14ac:dyDescent="0.2">
      <c r="A213" s="526"/>
      <c r="B213" s="245" t="s">
        <v>65</v>
      </c>
      <c r="C213" s="245"/>
      <c r="D213" s="269">
        <v>1000</v>
      </c>
      <c r="E213" s="269">
        <v>1000</v>
      </c>
      <c r="F213" s="270">
        <v>250</v>
      </c>
      <c r="G213" s="270"/>
      <c r="H213" s="270">
        <v>250</v>
      </c>
      <c r="I213" s="270"/>
      <c r="J213" s="270">
        <v>250</v>
      </c>
      <c r="K213" s="270"/>
      <c r="L213" s="270">
        <v>250</v>
      </c>
      <c r="M213" s="270"/>
      <c r="N213" s="217">
        <f>SUM(F213+H213+J213+L213)</f>
        <v>1000</v>
      </c>
      <c r="O213" s="308">
        <f>SUM(G213+I213+K213+M213)</f>
        <v>0</v>
      </c>
      <c r="P213" s="329"/>
    </row>
    <row r="214" spans="1:16" ht="32.25" thickBot="1" x14ac:dyDescent="0.25">
      <c r="A214" s="526"/>
      <c r="B214" s="245" t="s">
        <v>66</v>
      </c>
      <c r="C214" s="245"/>
      <c r="D214" s="269"/>
      <c r="E214" s="269"/>
      <c r="F214" s="270"/>
      <c r="G214" s="270"/>
      <c r="H214" s="270"/>
      <c r="I214" s="270"/>
      <c r="J214" s="272"/>
      <c r="K214" s="270"/>
      <c r="L214" s="270"/>
      <c r="M214" s="271"/>
      <c r="N214" s="217"/>
      <c r="O214" s="308"/>
      <c r="P214" s="329"/>
    </row>
    <row r="215" spans="1:16" ht="71.25" customHeight="1" x14ac:dyDescent="0.2">
      <c r="A215" s="526"/>
      <c r="B215" s="245" t="s">
        <v>167</v>
      </c>
      <c r="C215" s="245"/>
      <c r="D215" s="269">
        <v>9953.9</v>
      </c>
      <c r="E215" s="269">
        <v>9953.9</v>
      </c>
      <c r="F215" s="270"/>
      <c r="G215" s="270"/>
      <c r="H215" s="269">
        <v>3317.9</v>
      </c>
      <c r="I215" s="270">
        <v>4976.8999999999996</v>
      </c>
      <c r="J215" s="269">
        <v>3318</v>
      </c>
      <c r="K215" s="270">
        <v>2488.5</v>
      </c>
      <c r="L215" s="270">
        <v>3318</v>
      </c>
      <c r="M215" s="271"/>
      <c r="N215" s="215">
        <f>L215+J215+H215+F215</f>
        <v>9953.9</v>
      </c>
      <c r="O215" s="308">
        <f>SUM(G215+I215+K215+M215)</f>
        <v>7465.4</v>
      </c>
      <c r="P215" s="329"/>
    </row>
    <row r="216" spans="1:16" ht="24" customHeight="1" x14ac:dyDescent="0.2">
      <c r="A216" s="526"/>
      <c r="B216" s="245" t="s">
        <v>64</v>
      </c>
      <c r="C216" s="245"/>
      <c r="D216" s="269"/>
      <c r="E216" s="269"/>
      <c r="F216" s="270"/>
      <c r="G216" s="270"/>
      <c r="H216" s="270"/>
      <c r="I216" s="270"/>
      <c r="J216" s="272"/>
      <c r="K216" s="270"/>
      <c r="L216" s="270"/>
      <c r="M216" s="271"/>
      <c r="N216" s="216"/>
      <c r="O216" s="309"/>
      <c r="P216" s="329"/>
    </row>
    <row r="217" spans="1:16" ht="33" customHeight="1" x14ac:dyDescent="0.2">
      <c r="A217" s="526"/>
      <c r="B217" s="245" t="s">
        <v>65</v>
      </c>
      <c r="C217" s="245"/>
      <c r="D217" s="269">
        <v>9953.9</v>
      </c>
      <c r="E217" s="269">
        <v>9953.9</v>
      </c>
      <c r="F217" s="270"/>
      <c r="G217" s="270"/>
      <c r="H217" s="269">
        <v>3317.9</v>
      </c>
      <c r="I217" s="270">
        <v>4976.8999999999996</v>
      </c>
      <c r="J217" s="269">
        <v>3318</v>
      </c>
      <c r="K217" s="270">
        <v>2488.5</v>
      </c>
      <c r="L217" s="270">
        <v>3318</v>
      </c>
      <c r="M217" s="271"/>
      <c r="N217" s="217">
        <f>SUM(F217+H217+J217+L217)</f>
        <v>9953.9</v>
      </c>
      <c r="O217" s="308">
        <f>SUM(G217+I217+K217+M217)</f>
        <v>7465.4</v>
      </c>
      <c r="P217" s="329"/>
    </row>
    <row r="218" spans="1:16" ht="31.5" x14ac:dyDescent="0.2">
      <c r="A218" s="526"/>
      <c r="B218" s="245" t="s">
        <v>66</v>
      </c>
      <c r="C218" s="245"/>
      <c r="D218" s="269"/>
      <c r="E218" s="269"/>
      <c r="F218" s="270"/>
      <c r="G218" s="270"/>
      <c r="H218" s="270"/>
      <c r="I218" s="270"/>
      <c r="J218" s="272"/>
      <c r="K218" s="270"/>
      <c r="L218" s="270"/>
      <c r="M218" s="271"/>
      <c r="N218" s="216"/>
      <c r="O218" s="309"/>
      <c r="P218" s="329"/>
    </row>
    <row r="219" spans="1:16" ht="59.25" customHeight="1" x14ac:dyDescent="0.2">
      <c r="A219" s="526"/>
      <c r="B219" s="279" t="s">
        <v>55</v>
      </c>
      <c r="C219" s="279"/>
      <c r="D219" s="269">
        <v>7523.5</v>
      </c>
      <c r="E219" s="269">
        <v>7523.5</v>
      </c>
      <c r="F219" s="269">
        <v>1880.9</v>
      </c>
      <c r="G219" s="269">
        <v>1743.3</v>
      </c>
      <c r="H219" s="269">
        <v>1880.9</v>
      </c>
      <c r="I219" s="269">
        <v>1743.3</v>
      </c>
      <c r="J219" s="269">
        <v>1880.9</v>
      </c>
      <c r="K219" s="269">
        <v>1917.2</v>
      </c>
      <c r="L219" s="269">
        <v>1880.8</v>
      </c>
      <c r="M219" s="278"/>
      <c r="N219" s="217">
        <f>F219+H219+J219+L219</f>
        <v>7523.5000000000009</v>
      </c>
      <c r="O219" s="310">
        <f>SUM(G219+I219+K219+M219)</f>
        <v>5403.8</v>
      </c>
      <c r="P219" s="331"/>
    </row>
    <row r="220" spans="1:16" ht="28.5" customHeight="1" x14ac:dyDescent="0.2">
      <c r="A220" s="526"/>
      <c r="B220" s="245" t="s">
        <v>64</v>
      </c>
      <c r="C220" s="245"/>
      <c r="D220" s="269"/>
      <c r="E220" s="269"/>
      <c r="F220" s="269"/>
      <c r="G220" s="269"/>
      <c r="H220" s="269"/>
      <c r="I220" s="269"/>
      <c r="J220" s="269"/>
      <c r="K220" s="269"/>
      <c r="L220" s="273"/>
      <c r="M220" s="274"/>
      <c r="N220" s="217"/>
      <c r="O220" s="308"/>
      <c r="P220" s="331"/>
    </row>
    <row r="221" spans="1:16" ht="35.25" customHeight="1" x14ac:dyDescent="0.2">
      <c r="A221" s="526"/>
      <c r="B221" s="245" t="s">
        <v>65</v>
      </c>
      <c r="C221" s="245"/>
      <c r="D221" s="269">
        <v>7523.5</v>
      </c>
      <c r="E221" s="269">
        <v>7523.5</v>
      </c>
      <c r="F221" s="269">
        <v>1880.9</v>
      </c>
      <c r="G221" s="269">
        <v>1743.3</v>
      </c>
      <c r="H221" s="269">
        <v>1880.9</v>
      </c>
      <c r="I221" s="269">
        <v>1743.3</v>
      </c>
      <c r="J221" s="269">
        <v>1880.9</v>
      </c>
      <c r="K221" s="269">
        <v>1917.2</v>
      </c>
      <c r="L221" s="269">
        <v>1880.8</v>
      </c>
      <c r="M221" s="278"/>
      <c r="N221" s="217">
        <f>F221+H221+J221+L221</f>
        <v>7523.5000000000009</v>
      </c>
      <c r="O221" s="310">
        <f>SUM(G221+I221+K221+M221)</f>
        <v>5403.8</v>
      </c>
      <c r="P221" s="332"/>
    </row>
    <row r="222" spans="1:16" ht="39.75" customHeight="1" thickBot="1" x14ac:dyDescent="0.25">
      <c r="A222" s="526"/>
      <c r="B222" s="361" t="s">
        <v>66</v>
      </c>
      <c r="C222" s="361"/>
      <c r="D222" s="275"/>
      <c r="E222" s="275"/>
      <c r="F222" s="275"/>
      <c r="G222" s="275"/>
      <c r="H222" s="275"/>
      <c r="I222" s="275"/>
      <c r="J222" s="275"/>
      <c r="K222" s="275"/>
      <c r="L222" s="276"/>
      <c r="M222" s="277"/>
      <c r="N222" s="218">
        <f>F222+H222+J222+L222</f>
        <v>0</v>
      </c>
      <c r="O222" s="308">
        <f>SUM(G222+I222+K222+M222)</f>
        <v>0</v>
      </c>
      <c r="P222" s="330"/>
    </row>
    <row r="223" spans="1:16" ht="39.75" customHeight="1" x14ac:dyDescent="0.2">
      <c r="A223" s="6" t="s">
        <v>12</v>
      </c>
      <c r="B223" s="35"/>
      <c r="C223" s="375"/>
      <c r="D223" s="106">
        <f t="shared" ref="D223:O223" si="66">SUM(D219+D215+D211+D207)</f>
        <v>29636.2</v>
      </c>
      <c r="E223" s="106">
        <f t="shared" si="66"/>
        <v>29636.2</v>
      </c>
      <c r="F223" s="106">
        <f t="shared" si="66"/>
        <v>3325.6000000000004</v>
      </c>
      <c r="G223" s="106">
        <f t="shared" si="66"/>
        <v>2943.2</v>
      </c>
      <c r="H223" s="106">
        <f t="shared" si="66"/>
        <v>6643.5</v>
      </c>
      <c r="I223" s="106">
        <f t="shared" si="66"/>
        <v>7920.2</v>
      </c>
      <c r="J223" s="106">
        <f t="shared" si="66"/>
        <v>7640.9</v>
      </c>
      <c r="K223" s="106">
        <f t="shared" si="66"/>
        <v>6417.4</v>
      </c>
      <c r="L223" s="106">
        <f t="shared" si="66"/>
        <v>12026.2</v>
      </c>
      <c r="M223" s="106">
        <f t="shared" si="66"/>
        <v>0</v>
      </c>
      <c r="N223" s="106">
        <f t="shared" si="66"/>
        <v>29636.2</v>
      </c>
      <c r="O223" s="106">
        <f t="shared" si="66"/>
        <v>17280.800000000003</v>
      </c>
      <c r="P223" s="330"/>
    </row>
    <row r="224" spans="1:16" ht="27" customHeight="1" x14ac:dyDescent="0.2">
      <c r="A224" s="97"/>
      <c r="B224" s="23" t="s">
        <v>64</v>
      </c>
      <c r="C224" s="23"/>
      <c r="D224" s="28"/>
      <c r="E224" s="28"/>
      <c r="F224" s="28"/>
      <c r="G224" s="28"/>
      <c r="H224" s="28"/>
      <c r="I224" s="28"/>
      <c r="J224" s="28"/>
      <c r="K224" s="28"/>
      <c r="L224" s="92"/>
      <c r="M224" s="93"/>
      <c r="N224" s="139"/>
      <c r="O224" s="131"/>
      <c r="P224" s="333"/>
    </row>
    <row r="225" spans="1:16" ht="38.25" customHeight="1" x14ac:dyDescent="0.2">
      <c r="A225" s="97"/>
      <c r="B225" s="23" t="s">
        <v>65</v>
      </c>
      <c r="C225" s="23"/>
      <c r="D225" s="106">
        <f t="shared" ref="D225:O225" si="67">SUM(D221+D217+D213+D209)</f>
        <v>29636.2</v>
      </c>
      <c r="E225" s="106">
        <f t="shared" si="67"/>
        <v>29636.2</v>
      </c>
      <c r="F225" s="106">
        <f t="shared" si="67"/>
        <v>3325.6000000000004</v>
      </c>
      <c r="G225" s="106">
        <f t="shared" si="67"/>
        <v>2943.2</v>
      </c>
      <c r="H225" s="106">
        <f t="shared" si="67"/>
        <v>6643.5</v>
      </c>
      <c r="I225" s="106">
        <f t="shared" si="67"/>
        <v>7920.2</v>
      </c>
      <c r="J225" s="106">
        <f t="shared" si="67"/>
        <v>7640.9</v>
      </c>
      <c r="K225" s="106">
        <f t="shared" si="67"/>
        <v>6417.4</v>
      </c>
      <c r="L225" s="106">
        <f t="shared" si="67"/>
        <v>12026.2</v>
      </c>
      <c r="M225" s="106">
        <f t="shared" si="67"/>
        <v>0</v>
      </c>
      <c r="N225" s="28">
        <f t="shared" si="67"/>
        <v>29636.2</v>
      </c>
      <c r="O225" s="311">
        <f t="shared" si="67"/>
        <v>17280.800000000003</v>
      </c>
      <c r="P225" s="101"/>
    </row>
    <row r="226" spans="1:16" ht="30.75" customHeight="1" thickBot="1" x14ac:dyDescent="0.25">
      <c r="A226" s="98"/>
      <c r="B226" s="36" t="s">
        <v>66</v>
      </c>
      <c r="C226" s="36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312"/>
      <c r="P226" s="101"/>
    </row>
    <row r="227" spans="1:16" ht="57.75" customHeight="1" x14ac:dyDescent="0.2">
      <c r="A227" s="605" t="s">
        <v>32</v>
      </c>
      <c r="B227" s="182" t="s">
        <v>116</v>
      </c>
      <c r="C227" s="182"/>
      <c r="D227" s="213">
        <v>263.60000000000002</v>
      </c>
      <c r="E227" s="257">
        <v>263.60000000000002</v>
      </c>
      <c r="F227" s="213">
        <v>65.900000000000006</v>
      </c>
      <c r="G227" s="213">
        <v>60.3</v>
      </c>
      <c r="H227" s="257">
        <v>65.900000000000006</v>
      </c>
      <c r="I227" s="257">
        <v>60.3</v>
      </c>
      <c r="J227" s="257">
        <v>65.900000000000006</v>
      </c>
      <c r="K227" s="257">
        <v>83.1</v>
      </c>
      <c r="L227" s="257">
        <v>65.900000000000006</v>
      </c>
      <c r="M227" s="214"/>
      <c r="N227" s="211">
        <f>SUM(F227+H227+J227+L227)</f>
        <v>263.60000000000002</v>
      </c>
      <c r="O227" s="258">
        <f>SUM(G227+I227+K227+M227)</f>
        <v>203.7</v>
      </c>
      <c r="P227" s="334"/>
    </row>
    <row r="228" spans="1:16" ht="21" customHeight="1" x14ac:dyDescent="0.2">
      <c r="A228" s="526"/>
      <c r="B228" s="182" t="s">
        <v>64</v>
      </c>
      <c r="C228" s="182"/>
      <c r="D228" s="213"/>
      <c r="E228" s="257"/>
      <c r="F228" s="213"/>
      <c r="G228" s="213"/>
      <c r="H228" s="257"/>
      <c r="I228" s="257"/>
      <c r="J228" s="257"/>
      <c r="K228" s="213"/>
      <c r="L228" s="257"/>
      <c r="M228" s="214"/>
      <c r="N228" s="212"/>
      <c r="O228" s="258"/>
      <c r="P228" s="334"/>
    </row>
    <row r="229" spans="1:16" ht="33.75" customHeight="1" x14ac:dyDescent="0.2">
      <c r="A229" s="526"/>
      <c r="B229" s="182" t="s">
        <v>65</v>
      </c>
      <c r="C229" s="182"/>
      <c r="D229" s="257">
        <v>263.60000000000002</v>
      </c>
      <c r="E229" s="257">
        <v>263.60000000000002</v>
      </c>
      <c r="F229" s="257">
        <v>65.900000000000006</v>
      </c>
      <c r="G229" s="257">
        <v>60.3</v>
      </c>
      <c r="H229" s="257">
        <v>65.900000000000006</v>
      </c>
      <c r="I229" s="257">
        <v>60.3</v>
      </c>
      <c r="J229" s="257">
        <v>65.900000000000006</v>
      </c>
      <c r="K229" s="257">
        <v>83.1</v>
      </c>
      <c r="L229" s="257">
        <v>65.900000000000006</v>
      </c>
      <c r="M229" s="258"/>
      <c r="N229" s="211">
        <f>SUM(F229+H229+J229+L229)</f>
        <v>263.60000000000002</v>
      </c>
      <c r="O229" s="258">
        <f>SUM(G229+I229+K229+M229)</f>
        <v>203.7</v>
      </c>
      <c r="P229" s="294"/>
    </row>
    <row r="230" spans="1:16" ht="40.5" customHeight="1" x14ac:dyDescent="0.2">
      <c r="A230" s="566"/>
      <c r="B230" s="182" t="s">
        <v>66</v>
      </c>
      <c r="C230" s="182"/>
      <c r="D230" s="213"/>
      <c r="E230" s="213"/>
      <c r="F230" s="213"/>
      <c r="G230" s="213"/>
      <c r="H230" s="213"/>
      <c r="I230" s="213"/>
      <c r="J230" s="213"/>
      <c r="K230" s="213"/>
      <c r="L230" s="213"/>
      <c r="M230" s="214"/>
      <c r="N230" s="212"/>
      <c r="O230" s="258"/>
      <c r="P230" s="294"/>
    </row>
    <row r="231" spans="1:16" ht="42.75" customHeight="1" x14ac:dyDescent="0.2">
      <c r="A231" s="26" t="s">
        <v>12</v>
      </c>
      <c r="B231" s="23"/>
      <c r="C231" s="23"/>
      <c r="D231" s="114">
        <f t="shared" ref="D231:O231" si="68">SUM(D227)</f>
        <v>263.60000000000002</v>
      </c>
      <c r="E231" s="114">
        <f t="shared" si="68"/>
        <v>263.60000000000002</v>
      </c>
      <c r="F231" s="114">
        <f t="shared" si="68"/>
        <v>65.900000000000006</v>
      </c>
      <c r="G231" s="114">
        <f t="shared" si="68"/>
        <v>60.3</v>
      </c>
      <c r="H231" s="114">
        <f t="shared" si="68"/>
        <v>65.900000000000006</v>
      </c>
      <c r="I231" s="114">
        <f t="shared" si="68"/>
        <v>60.3</v>
      </c>
      <c r="J231" s="114">
        <f t="shared" si="68"/>
        <v>65.900000000000006</v>
      </c>
      <c r="K231" s="114">
        <f t="shared" si="68"/>
        <v>83.1</v>
      </c>
      <c r="L231" s="114">
        <f t="shared" si="68"/>
        <v>65.900000000000006</v>
      </c>
      <c r="M231" s="114">
        <f t="shared" si="68"/>
        <v>0</v>
      </c>
      <c r="N231" s="114">
        <f t="shared" si="68"/>
        <v>263.60000000000002</v>
      </c>
      <c r="O231" s="313">
        <f t="shared" si="68"/>
        <v>203.7</v>
      </c>
      <c r="P231" s="294"/>
    </row>
    <row r="232" spans="1:16" ht="15.75" x14ac:dyDescent="0.2">
      <c r="A232" s="24"/>
      <c r="B232" s="23" t="s">
        <v>64</v>
      </c>
      <c r="C232" s="23"/>
      <c r="D232" s="111"/>
      <c r="E232" s="111"/>
      <c r="F232" s="112"/>
      <c r="G232" s="112"/>
      <c r="H232" s="112"/>
      <c r="I232" s="112"/>
      <c r="J232" s="112"/>
      <c r="K232" s="112"/>
      <c r="L232" s="113"/>
      <c r="M232" s="93"/>
      <c r="N232" s="46"/>
      <c r="O232" s="131"/>
      <c r="P232" s="294"/>
    </row>
    <row r="233" spans="1:16" ht="15.75" x14ac:dyDescent="0.2">
      <c r="A233" s="24"/>
      <c r="B233" s="23" t="s">
        <v>65</v>
      </c>
      <c r="C233" s="23"/>
      <c r="D233" s="114">
        <f t="shared" ref="D233:O233" si="69">SUM(D229)</f>
        <v>263.60000000000002</v>
      </c>
      <c r="E233" s="114">
        <f t="shared" si="69"/>
        <v>263.60000000000002</v>
      </c>
      <c r="F233" s="114">
        <f t="shared" si="69"/>
        <v>65.900000000000006</v>
      </c>
      <c r="G233" s="114">
        <f t="shared" si="69"/>
        <v>60.3</v>
      </c>
      <c r="H233" s="114">
        <f t="shared" si="69"/>
        <v>65.900000000000006</v>
      </c>
      <c r="I233" s="114">
        <f t="shared" si="69"/>
        <v>60.3</v>
      </c>
      <c r="J233" s="114">
        <f t="shared" si="69"/>
        <v>65.900000000000006</v>
      </c>
      <c r="K233" s="114">
        <f t="shared" si="69"/>
        <v>83.1</v>
      </c>
      <c r="L233" s="114">
        <f t="shared" si="69"/>
        <v>65.900000000000006</v>
      </c>
      <c r="M233" s="114">
        <f t="shared" si="69"/>
        <v>0</v>
      </c>
      <c r="N233" s="114">
        <f t="shared" si="69"/>
        <v>263.60000000000002</v>
      </c>
      <c r="O233" s="313">
        <f t="shared" si="69"/>
        <v>203.7</v>
      </c>
      <c r="P233" s="335"/>
    </row>
    <row r="234" spans="1:16" ht="15.75" customHeight="1" thickBot="1" x14ac:dyDescent="0.25">
      <c r="A234" s="25"/>
      <c r="B234" s="27" t="s">
        <v>67</v>
      </c>
      <c r="C234" s="27"/>
      <c r="D234" s="28">
        <v>0</v>
      </c>
      <c r="E234" s="174">
        <v>0</v>
      </c>
      <c r="F234" s="112" t="s">
        <v>63</v>
      </c>
      <c r="G234" s="112" t="s">
        <v>63</v>
      </c>
      <c r="H234" s="112" t="s">
        <v>63</v>
      </c>
      <c r="I234" s="112">
        <v>0</v>
      </c>
      <c r="J234" s="112" t="s">
        <v>63</v>
      </c>
      <c r="K234" s="112">
        <v>0</v>
      </c>
      <c r="L234" s="113" t="s">
        <v>63</v>
      </c>
      <c r="M234" s="93">
        <v>0</v>
      </c>
      <c r="N234" s="132"/>
      <c r="O234" s="314"/>
      <c r="P234" s="335"/>
    </row>
    <row r="235" spans="1:16" ht="30.75" thickBot="1" x14ac:dyDescent="0.25">
      <c r="A235" s="525" t="s">
        <v>33</v>
      </c>
      <c r="B235" s="207" t="s">
        <v>98</v>
      </c>
      <c r="C235" s="376"/>
      <c r="D235" s="208">
        <v>1226.3</v>
      </c>
      <c r="E235" s="208">
        <v>1226.3</v>
      </c>
      <c r="F235" s="208">
        <v>0</v>
      </c>
      <c r="G235" s="208">
        <v>0</v>
      </c>
      <c r="H235" s="208">
        <v>613.15</v>
      </c>
      <c r="I235" s="208">
        <v>500.14</v>
      </c>
      <c r="J235" s="208"/>
      <c r="K235" s="208">
        <v>436.3</v>
      </c>
      <c r="L235" s="208">
        <v>613.15</v>
      </c>
      <c r="M235" s="208"/>
      <c r="N235" s="155">
        <f>SUM(F235+H235+J235+L235)</f>
        <v>1226.3</v>
      </c>
      <c r="O235" s="315">
        <f>SUM(G235+I235+K235+M235)</f>
        <v>936.44</v>
      </c>
      <c r="P235" s="335"/>
    </row>
    <row r="236" spans="1:16" s="1" customFormat="1" ht="32.25" customHeight="1" thickBot="1" x14ac:dyDescent="0.3">
      <c r="A236" s="526"/>
      <c r="B236" s="209" t="s">
        <v>64</v>
      </c>
      <c r="C236" s="376"/>
      <c r="D236" s="208"/>
      <c r="E236" s="208"/>
      <c r="F236" s="210"/>
      <c r="G236" s="210"/>
      <c r="H236" s="210"/>
      <c r="I236" s="210"/>
      <c r="J236" s="210"/>
      <c r="K236" s="210"/>
      <c r="L236" s="210"/>
      <c r="M236" s="210"/>
      <c r="N236" s="210"/>
      <c r="O236" s="316"/>
      <c r="P236" s="336"/>
    </row>
    <row r="237" spans="1:16" ht="32.25" customHeight="1" thickBot="1" x14ac:dyDescent="0.25">
      <c r="A237" s="526"/>
      <c r="B237" s="209" t="s">
        <v>65</v>
      </c>
      <c r="C237" s="376"/>
      <c r="D237" s="208">
        <v>1226.3</v>
      </c>
      <c r="E237" s="208">
        <v>1226.3</v>
      </c>
      <c r="F237" s="208">
        <v>0</v>
      </c>
      <c r="G237" s="208">
        <v>0</v>
      </c>
      <c r="H237" s="208">
        <v>613.15</v>
      </c>
      <c r="I237" s="208">
        <v>500.14</v>
      </c>
      <c r="J237" s="208"/>
      <c r="K237" s="208">
        <v>436.3</v>
      </c>
      <c r="L237" s="208">
        <v>613.15</v>
      </c>
      <c r="M237" s="208"/>
      <c r="N237" s="155">
        <f>SUM(F237+H237+J237+L237)</f>
        <v>1226.3</v>
      </c>
      <c r="O237" s="315">
        <f>SUM(G237+I237+K237+M237)</f>
        <v>936.44</v>
      </c>
      <c r="P237" s="337"/>
    </row>
    <row r="238" spans="1:16" ht="39.75" customHeight="1" thickBot="1" x14ac:dyDescent="0.3">
      <c r="A238" s="526"/>
      <c r="B238" s="209" t="s">
        <v>66</v>
      </c>
      <c r="C238" s="376"/>
      <c r="D238" s="208"/>
      <c r="E238" s="208"/>
      <c r="F238" s="210"/>
      <c r="G238" s="210"/>
      <c r="H238" s="210"/>
      <c r="I238" s="210"/>
      <c r="J238" s="210"/>
      <c r="K238" s="210"/>
      <c r="L238" s="210"/>
      <c r="M238" s="210"/>
      <c r="N238" s="210"/>
      <c r="O238" s="316"/>
      <c r="P238" s="337"/>
    </row>
    <row r="239" spans="1:16" ht="75.75" thickBot="1" x14ac:dyDescent="0.25">
      <c r="A239" s="526"/>
      <c r="B239" s="209" t="s">
        <v>99</v>
      </c>
      <c r="C239" s="376"/>
      <c r="D239" s="208">
        <v>4075.4</v>
      </c>
      <c r="E239" s="208">
        <v>4075.4</v>
      </c>
      <c r="F239" s="208">
        <v>1018.75</v>
      </c>
      <c r="G239" s="208">
        <v>1018.75</v>
      </c>
      <c r="H239" s="208">
        <v>1018.75</v>
      </c>
      <c r="I239" s="208">
        <v>1018.75</v>
      </c>
      <c r="J239" s="208">
        <v>1018.75</v>
      </c>
      <c r="K239" s="208">
        <v>1018.7</v>
      </c>
      <c r="L239" s="208">
        <v>1018.75</v>
      </c>
      <c r="M239" s="208"/>
      <c r="N239" s="155">
        <f>SUM(F239+H239+J239+L239)</f>
        <v>4075</v>
      </c>
      <c r="O239" s="315">
        <f>SUM(G239+I239+K239+M239)</f>
        <v>3056.2</v>
      </c>
      <c r="P239" s="337"/>
    </row>
    <row r="240" spans="1:16" ht="15.75" thickBot="1" x14ac:dyDescent="0.3">
      <c r="A240" s="526"/>
      <c r="B240" s="209" t="s">
        <v>64</v>
      </c>
      <c r="C240" s="376"/>
      <c r="D240" s="208"/>
      <c r="E240" s="208"/>
      <c r="F240" s="210"/>
      <c r="G240" s="210"/>
      <c r="H240" s="210"/>
      <c r="I240" s="210"/>
      <c r="J240" s="210"/>
      <c r="K240" s="210"/>
      <c r="L240" s="210"/>
      <c r="M240" s="210"/>
      <c r="N240" s="210"/>
      <c r="O240" s="316"/>
      <c r="P240" s="337"/>
    </row>
    <row r="241" spans="1:16" ht="28.5" customHeight="1" thickBot="1" x14ac:dyDescent="0.25">
      <c r="A241" s="526"/>
      <c r="B241" s="209" t="s">
        <v>65</v>
      </c>
      <c r="C241" s="376"/>
      <c r="D241" s="208">
        <v>4075.4</v>
      </c>
      <c r="E241" s="208">
        <v>4075.4</v>
      </c>
      <c r="F241" s="208">
        <v>1018.75</v>
      </c>
      <c r="G241" s="208">
        <v>1018.75</v>
      </c>
      <c r="H241" s="208">
        <v>1018.75</v>
      </c>
      <c r="I241" s="208">
        <v>1018.75</v>
      </c>
      <c r="J241" s="208">
        <v>1018.75</v>
      </c>
      <c r="K241" s="208">
        <v>1018.7</v>
      </c>
      <c r="L241" s="208">
        <v>1018.75</v>
      </c>
      <c r="M241" s="208"/>
      <c r="N241" s="155">
        <f>SUM(F241+H241+J241+L241)</f>
        <v>4075</v>
      </c>
      <c r="O241" s="315">
        <f>SUM(G241+I241+K241+M241)</f>
        <v>3056.2</v>
      </c>
      <c r="P241" s="337"/>
    </row>
    <row r="242" spans="1:16" ht="32.25" customHeight="1" thickBot="1" x14ac:dyDescent="0.3">
      <c r="A242" s="526"/>
      <c r="B242" s="209" t="s">
        <v>66</v>
      </c>
      <c r="C242" s="376"/>
      <c r="D242" s="208"/>
      <c r="E242" s="208"/>
      <c r="F242" s="210"/>
      <c r="G242" s="210"/>
      <c r="H242" s="210"/>
      <c r="I242" s="210"/>
      <c r="J242" s="210"/>
      <c r="K242" s="210"/>
      <c r="L242" s="210"/>
      <c r="M242" s="210"/>
      <c r="N242" s="210"/>
      <c r="O242" s="316"/>
      <c r="P242" s="337"/>
    </row>
    <row r="243" spans="1:16" ht="33.75" customHeight="1" x14ac:dyDescent="0.2">
      <c r="A243" s="6" t="s">
        <v>12</v>
      </c>
      <c r="B243" s="23"/>
      <c r="C243" s="23"/>
      <c r="D243" s="280">
        <f t="shared" ref="D243:M243" si="70">SUM(D239+D235)</f>
        <v>5301.7</v>
      </c>
      <c r="E243" s="280">
        <f t="shared" si="70"/>
        <v>5301.7</v>
      </c>
      <c r="F243" s="280">
        <f t="shared" si="70"/>
        <v>1018.75</v>
      </c>
      <c r="G243" s="280">
        <f t="shared" si="70"/>
        <v>1018.75</v>
      </c>
      <c r="H243" s="280">
        <f t="shared" si="70"/>
        <v>1631.9</v>
      </c>
      <c r="I243" s="280">
        <f t="shared" si="70"/>
        <v>1518.8899999999999</v>
      </c>
      <c r="J243" s="280">
        <f t="shared" si="70"/>
        <v>1018.75</v>
      </c>
      <c r="K243" s="280">
        <f t="shared" si="70"/>
        <v>1455</v>
      </c>
      <c r="L243" s="280">
        <f t="shared" si="70"/>
        <v>1631.9</v>
      </c>
      <c r="M243" s="280">
        <f t="shared" si="70"/>
        <v>0</v>
      </c>
      <c r="N243" s="280">
        <f>SUM(F243+H243+J243+L243)</f>
        <v>5301.3</v>
      </c>
      <c r="O243" s="317">
        <f>SUM(O239+O235)</f>
        <v>3992.64</v>
      </c>
      <c r="P243" s="337"/>
    </row>
    <row r="244" spans="1:16" ht="30" customHeight="1" x14ac:dyDescent="0.2">
      <c r="A244" s="527"/>
      <c r="B244" s="23" t="s">
        <v>64</v>
      </c>
      <c r="C244" s="23"/>
      <c r="D244" s="73"/>
      <c r="E244" s="73"/>
      <c r="F244" s="281"/>
      <c r="G244" s="281"/>
      <c r="H244" s="281"/>
      <c r="I244" s="281"/>
      <c r="J244" s="281"/>
      <c r="K244" s="281"/>
      <c r="L244" s="281"/>
      <c r="M244" s="281"/>
      <c r="N244" s="281"/>
      <c r="O244" s="318"/>
      <c r="P244" s="337"/>
    </row>
    <row r="245" spans="1:16" ht="32.25" customHeight="1" x14ac:dyDescent="0.2">
      <c r="A245" s="528"/>
      <c r="B245" s="23" t="s">
        <v>65</v>
      </c>
      <c r="C245" s="23"/>
      <c r="D245" s="282">
        <f t="shared" ref="D245:M245" si="71">SUM(D241+D237)</f>
        <v>5301.7</v>
      </c>
      <c r="E245" s="282">
        <f t="shared" si="71"/>
        <v>5301.7</v>
      </c>
      <c r="F245" s="282">
        <f t="shared" si="71"/>
        <v>1018.75</v>
      </c>
      <c r="G245" s="282">
        <f t="shared" si="71"/>
        <v>1018.75</v>
      </c>
      <c r="H245" s="282">
        <f t="shared" si="71"/>
        <v>1631.9</v>
      </c>
      <c r="I245" s="282">
        <f t="shared" si="71"/>
        <v>1518.8899999999999</v>
      </c>
      <c r="J245" s="282">
        <f t="shared" si="71"/>
        <v>1018.75</v>
      </c>
      <c r="K245" s="282">
        <f t="shared" si="71"/>
        <v>1455</v>
      </c>
      <c r="L245" s="282">
        <f t="shared" si="71"/>
        <v>1631.9</v>
      </c>
      <c r="M245" s="282">
        <f t="shared" si="71"/>
        <v>0</v>
      </c>
      <c r="N245" s="283">
        <f>SUM(F245+H245+J245+L245)</f>
        <v>5301.3</v>
      </c>
      <c r="O245" s="319">
        <f>SUM(G245+I245+K245+M245)</f>
        <v>3992.64</v>
      </c>
      <c r="P245" s="335"/>
    </row>
    <row r="246" spans="1:16" ht="36.75" customHeight="1" thickBot="1" x14ac:dyDescent="0.25">
      <c r="A246" s="529"/>
      <c r="B246" s="27" t="s">
        <v>67</v>
      </c>
      <c r="C246" s="27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7"/>
      <c r="O246" s="314"/>
      <c r="P246" s="335"/>
    </row>
    <row r="247" spans="1:16" ht="134.25" customHeight="1" thickBot="1" x14ac:dyDescent="0.25">
      <c r="A247" s="525" t="s">
        <v>34</v>
      </c>
      <c r="B247" s="205" t="s">
        <v>50</v>
      </c>
      <c r="C247" s="377"/>
      <c r="D247" s="206">
        <v>20</v>
      </c>
      <c r="E247" s="206">
        <v>20</v>
      </c>
      <c r="F247" s="181">
        <v>10</v>
      </c>
      <c r="G247" s="181">
        <v>0</v>
      </c>
      <c r="H247" s="187"/>
      <c r="I247" s="187"/>
      <c r="J247" s="427">
        <v>10</v>
      </c>
      <c r="K247" s="187"/>
      <c r="L247" s="187"/>
      <c r="M247" s="187"/>
      <c r="N247" s="155">
        <f>SUM(F247+H247+J247+L247)</f>
        <v>20</v>
      </c>
      <c r="O247" s="315">
        <f>SUM(G247+I247+K247+M247)</f>
        <v>0</v>
      </c>
      <c r="P247" s="335"/>
    </row>
    <row r="248" spans="1:16" s="1" customFormat="1" ht="21.75" customHeight="1" thickBot="1" x14ac:dyDescent="0.25">
      <c r="A248" s="530"/>
      <c r="B248" s="197" t="s">
        <v>64</v>
      </c>
      <c r="C248" s="377"/>
      <c r="D248" s="206"/>
      <c r="E248" s="206"/>
      <c r="F248" s="187"/>
      <c r="G248" s="187"/>
      <c r="H248" s="187"/>
      <c r="I248" s="187"/>
      <c r="J248" s="427"/>
      <c r="K248" s="187"/>
      <c r="L248" s="187"/>
      <c r="M248" s="187"/>
      <c r="N248" s="17"/>
      <c r="O248" s="236"/>
      <c r="P248" s="336"/>
    </row>
    <row r="249" spans="1:16" ht="16.5" thickBot="1" x14ac:dyDescent="0.25">
      <c r="A249" s="530"/>
      <c r="B249" s="197" t="s">
        <v>65</v>
      </c>
      <c r="C249" s="377"/>
      <c r="D249" s="206">
        <v>20</v>
      </c>
      <c r="E249" s="206">
        <v>20</v>
      </c>
      <c r="F249" s="181">
        <v>10</v>
      </c>
      <c r="G249" s="181">
        <v>0</v>
      </c>
      <c r="H249" s="187"/>
      <c r="I249" s="187"/>
      <c r="J249" s="427">
        <v>10</v>
      </c>
      <c r="K249" s="187"/>
      <c r="L249" s="187"/>
      <c r="M249" s="187"/>
      <c r="N249" s="155">
        <f>SUM(F249+H249+J249+L249)</f>
        <v>20</v>
      </c>
      <c r="O249" s="315">
        <f>SUM(G249+I249+K249+M249)</f>
        <v>0</v>
      </c>
      <c r="P249" s="337"/>
    </row>
    <row r="250" spans="1:16" ht="32.25" thickBot="1" x14ac:dyDescent="0.25">
      <c r="A250" s="530"/>
      <c r="B250" s="197" t="s">
        <v>66</v>
      </c>
      <c r="C250" s="377"/>
      <c r="D250" s="206"/>
      <c r="E250" s="206"/>
      <c r="F250" s="187"/>
      <c r="G250" s="187"/>
      <c r="H250" s="187"/>
      <c r="I250" s="187"/>
      <c r="J250" s="187"/>
      <c r="K250" s="187"/>
      <c r="L250" s="187"/>
      <c r="M250" s="187"/>
      <c r="N250" s="17"/>
      <c r="O250" s="236"/>
      <c r="P250" s="337"/>
    </row>
    <row r="251" spans="1:16" ht="37.5" x14ac:dyDescent="0.2">
      <c r="A251" s="6" t="s">
        <v>12</v>
      </c>
      <c r="B251" s="23"/>
      <c r="C251" s="23"/>
      <c r="D251" s="73">
        <f t="shared" ref="D251:O251" si="72">SUM(D247)</f>
        <v>20</v>
      </c>
      <c r="E251" s="73">
        <f t="shared" si="72"/>
        <v>20</v>
      </c>
      <c r="F251" s="73">
        <f t="shared" si="72"/>
        <v>10</v>
      </c>
      <c r="G251" s="73">
        <f t="shared" si="72"/>
        <v>0</v>
      </c>
      <c r="H251" s="73">
        <f t="shared" si="72"/>
        <v>0</v>
      </c>
      <c r="I251" s="73">
        <f t="shared" si="72"/>
        <v>0</v>
      </c>
      <c r="J251" s="73">
        <f t="shared" si="72"/>
        <v>10</v>
      </c>
      <c r="K251" s="73">
        <f t="shared" si="72"/>
        <v>0</v>
      </c>
      <c r="L251" s="73">
        <f t="shared" si="72"/>
        <v>0</v>
      </c>
      <c r="M251" s="73">
        <f t="shared" si="72"/>
        <v>0</v>
      </c>
      <c r="N251" s="145">
        <f t="shared" si="72"/>
        <v>20</v>
      </c>
      <c r="O251" s="320">
        <f t="shared" si="72"/>
        <v>0</v>
      </c>
      <c r="P251" s="337"/>
    </row>
    <row r="252" spans="1:16" ht="15.75" x14ac:dyDescent="0.2">
      <c r="A252" s="58"/>
      <c r="B252" s="23" t="s">
        <v>64</v>
      </c>
      <c r="C252" s="23"/>
      <c r="D252" s="73"/>
      <c r="E252" s="73"/>
      <c r="F252" s="45"/>
      <c r="G252" s="45"/>
      <c r="H252" s="45"/>
      <c r="I252" s="45"/>
      <c r="J252" s="45"/>
      <c r="K252" s="45"/>
      <c r="L252" s="45"/>
      <c r="M252" s="45"/>
      <c r="N252" s="78"/>
      <c r="O252" s="127"/>
      <c r="P252" s="337"/>
    </row>
    <row r="253" spans="1:16" ht="15.75" x14ac:dyDescent="0.2">
      <c r="A253" s="58"/>
      <c r="B253" s="23" t="s">
        <v>65</v>
      </c>
      <c r="C253" s="23"/>
      <c r="D253" s="73">
        <f t="shared" ref="D253:M253" si="73">SUM(D249)</f>
        <v>20</v>
      </c>
      <c r="E253" s="73">
        <f t="shared" si="73"/>
        <v>20</v>
      </c>
      <c r="F253" s="73">
        <f t="shared" si="73"/>
        <v>10</v>
      </c>
      <c r="G253" s="73">
        <f t="shared" si="73"/>
        <v>0</v>
      </c>
      <c r="H253" s="73">
        <f t="shared" si="73"/>
        <v>0</v>
      </c>
      <c r="I253" s="73">
        <f t="shared" si="73"/>
        <v>0</v>
      </c>
      <c r="J253" s="73">
        <f t="shared" si="73"/>
        <v>10</v>
      </c>
      <c r="K253" s="73">
        <f t="shared" si="73"/>
        <v>0</v>
      </c>
      <c r="L253" s="73">
        <f t="shared" si="73"/>
        <v>0</v>
      </c>
      <c r="M253" s="73">
        <f t="shared" si="73"/>
        <v>0</v>
      </c>
      <c r="N253" s="154">
        <f>SUM(F253+H253+J253+L253)</f>
        <v>20</v>
      </c>
      <c r="O253" s="321">
        <f>SUM(G253+I253+K253+M253)</f>
        <v>0</v>
      </c>
      <c r="P253" s="101"/>
    </row>
    <row r="254" spans="1:16" ht="32.25" thickBot="1" x14ac:dyDescent="0.25">
      <c r="A254" s="6"/>
      <c r="B254" s="27" t="s">
        <v>67</v>
      </c>
      <c r="C254" s="27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7"/>
      <c r="O254" s="314"/>
      <c r="P254" s="101"/>
    </row>
    <row r="255" spans="1:16" ht="110.25" x14ac:dyDescent="0.2">
      <c r="A255" s="251" t="s">
        <v>74</v>
      </c>
      <c r="B255" s="27" t="s">
        <v>100</v>
      </c>
      <c r="C255" s="378"/>
      <c r="D255" s="252">
        <v>2626.9</v>
      </c>
      <c r="E255" s="252">
        <v>2626.9</v>
      </c>
      <c r="F255" s="252">
        <v>656.7</v>
      </c>
      <c r="G255" s="252">
        <v>643</v>
      </c>
      <c r="H255" s="252">
        <v>656.7</v>
      </c>
      <c r="I255" s="252">
        <v>642.9</v>
      </c>
      <c r="J255" s="252">
        <v>656.7</v>
      </c>
      <c r="K255" s="252">
        <v>664.5</v>
      </c>
      <c r="L255" s="252">
        <v>656.8</v>
      </c>
      <c r="M255" s="253"/>
      <c r="N255" s="254">
        <f>SUM(F255+H255+J255+L255)</f>
        <v>2626.9</v>
      </c>
      <c r="O255" s="322">
        <f>SUM(G255+I255+K255+M255)</f>
        <v>1950.4</v>
      </c>
      <c r="P255" s="101"/>
    </row>
    <row r="256" spans="1:16" s="1" customFormat="1" ht="32.25" customHeight="1" x14ac:dyDescent="0.2">
      <c r="A256" s="29" t="s">
        <v>2</v>
      </c>
      <c r="B256" s="42"/>
      <c r="C256" s="42"/>
      <c r="D256" s="33">
        <f t="shared" ref="D256:O256" si="74">SUM(D255+D251+D243+D231+D223)</f>
        <v>37848.400000000001</v>
      </c>
      <c r="E256" s="33">
        <f t="shared" si="74"/>
        <v>37848.400000000001</v>
      </c>
      <c r="F256" s="33">
        <f t="shared" si="74"/>
        <v>5076.9500000000007</v>
      </c>
      <c r="G256" s="33">
        <f t="shared" si="74"/>
        <v>4665.25</v>
      </c>
      <c r="H256" s="33">
        <f t="shared" si="74"/>
        <v>8998</v>
      </c>
      <c r="I256" s="33">
        <f t="shared" si="74"/>
        <v>10142.290000000001</v>
      </c>
      <c r="J256" s="33">
        <f t="shared" si="74"/>
        <v>9392.25</v>
      </c>
      <c r="K256" s="33">
        <f t="shared" si="74"/>
        <v>8620</v>
      </c>
      <c r="L256" s="33">
        <f t="shared" si="74"/>
        <v>14380.800000000001</v>
      </c>
      <c r="M256" s="33">
        <f t="shared" si="74"/>
        <v>0</v>
      </c>
      <c r="N256" s="33">
        <f t="shared" si="74"/>
        <v>37848</v>
      </c>
      <c r="O256" s="323">
        <f t="shared" si="74"/>
        <v>23427.54</v>
      </c>
      <c r="P256" s="152"/>
    </row>
    <row r="257" spans="1:16" s="1" customFormat="1" ht="33" customHeight="1" x14ac:dyDescent="0.2">
      <c r="A257" s="31"/>
      <c r="B257" s="42" t="s">
        <v>64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4"/>
      <c r="O257" s="324"/>
      <c r="P257" s="338"/>
    </row>
    <row r="258" spans="1:16" s="1" customFormat="1" ht="32.25" customHeight="1" x14ac:dyDescent="0.2">
      <c r="A258" s="29"/>
      <c r="B258" s="42" t="s">
        <v>65</v>
      </c>
      <c r="C258" s="366"/>
      <c r="D258" s="30">
        <f t="shared" ref="D258:O258" si="75">SUM(D253+D245+D233+D225+D255)</f>
        <v>37848.400000000001</v>
      </c>
      <c r="E258" s="30">
        <f t="shared" si="75"/>
        <v>37848.400000000001</v>
      </c>
      <c r="F258" s="30">
        <f t="shared" si="75"/>
        <v>5076.95</v>
      </c>
      <c r="G258" s="30">
        <f t="shared" si="75"/>
        <v>4665.25</v>
      </c>
      <c r="H258" s="30">
        <f t="shared" si="75"/>
        <v>8998</v>
      </c>
      <c r="I258" s="30">
        <f t="shared" si="75"/>
        <v>10142.289999999999</v>
      </c>
      <c r="J258" s="30">
        <f t="shared" si="75"/>
        <v>9392.25</v>
      </c>
      <c r="K258" s="30">
        <f t="shared" si="75"/>
        <v>8620</v>
      </c>
      <c r="L258" s="30">
        <f t="shared" si="75"/>
        <v>14380.8</v>
      </c>
      <c r="M258" s="30">
        <f t="shared" si="75"/>
        <v>0</v>
      </c>
      <c r="N258" s="30">
        <f t="shared" si="75"/>
        <v>37848</v>
      </c>
      <c r="O258" s="129">
        <f t="shared" si="75"/>
        <v>23427.540000000005</v>
      </c>
      <c r="P258" s="152"/>
    </row>
    <row r="259" spans="1:16" s="1" customFormat="1" ht="32.25" customHeight="1" x14ac:dyDescent="0.2">
      <c r="A259" s="31"/>
      <c r="B259" s="54" t="s">
        <v>67</v>
      </c>
      <c r="C259" s="54"/>
      <c r="D259" s="34">
        <f t="shared" ref="D259:O259" si="76">SUM(D254+D246+D234+D226)</f>
        <v>0</v>
      </c>
      <c r="E259" s="34">
        <f t="shared" si="76"/>
        <v>0</v>
      </c>
      <c r="F259" s="34">
        <f t="shared" si="76"/>
        <v>0</v>
      </c>
      <c r="G259" s="34">
        <f t="shared" si="76"/>
        <v>0</v>
      </c>
      <c r="H259" s="34">
        <f t="shared" si="76"/>
        <v>0</v>
      </c>
      <c r="I259" s="34">
        <f t="shared" si="76"/>
        <v>0</v>
      </c>
      <c r="J259" s="34">
        <f t="shared" si="76"/>
        <v>0</v>
      </c>
      <c r="K259" s="34">
        <f t="shared" si="76"/>
        <v>0</v>
      </c>
      <c r="L259" s="34">
        <f t="shared" si="76"/>
        <v>0</v>
      </c>
      <c r="M259" s="34">
        <f t="shared" si="76"/>
        <v>0</v>
      </c>
      <c r="N259" s="34">
        <f t="shared" si="76"/>
        <v>0</v>
      </c>
      <c r="O259" s="128">
        <f t="shared" si="76"/>
        <v>0</v>
      </c>
      <c r="P259" s="152"/>
    </row>
    <row r="260" spans="1:16" s="1" customFormat="1" ht="32.25" customHeight="1" x14ac:dyDescent="0.25">
      <c r="A260" s="537" t="s">
        <v>35</v>
      </c>
      <c r="B260" s="537"/>
      <c r="C260" s="537"/>
      <c r="D260" s="537"/>
      <c r="E260" s="537"/>
      <c r="F260" s="537"/>
      <c r="G260" s="537"/>
      <c r="H260" s="537"/>
      <c r="I260" s="537"/>
      <c r="J260" s="537"/>
      <c r="K260" s="537"/>
      <c r="L260" s="537"/>
      <c r="M260" s="537"/>
      <c r="N260" s="538"/>
      <c r="O260" s="539"/>
      <c r="P260" s="152"/>
    </row>
    <row r="261" spans="1:16" s="1" customFormat="1" ht="67.5" customHeight="1" x14ac:dyDescent="0.2">
      <c r="A261" s="530" t="s">
        <v>36</v>
      </c>
      <c r="B261" s="249" t="s">
        <v>36</v>
      </c>
      <c r="C261" s="249"/>
      <c r="D261" s="201">
        <v>1188</v>
      </c>
      <c r="E261" s="201">
        <v>1188</v>
      </c>
      <c r="F261" s="201">
        <v>297</v>
      </c>
      <c r="G261" s="201">
        <v>225</v>
      </c>
      <c r="H261" s="201">
        <v>297</v>
      </c>
      <c r="I261" s="201">
        <v>225</v>
      </c>
      <c r="J261" s="201">
        <v>297</v>
      </c>
      <c r="K261" s="201">
        <v>225</v>
      </c>
      <c r="L261" s="201">
        <v>297</v>
      </c>
      <c r="M261" s="201"/>
      <c r="N261" s="250">
        <f t="shared" ref="N261:O262" si="77">SUM(F261+H261+J261+L261)</f>
        <v>1188</v>
      </c>
      <c r="O261" s="325">
        <f t="shared" si="77"/>
        <v>675</v>
      </c>
      <c r="P261" s="152"/>
    </row>
    <row r="262" spans="1:16" ht="45" customHeight="1" x14ac:dyDescent="0.25">
      <c r="A262" s="530"/>
      <c r="B262" s="200" t="s">
        <v>101</v>
      </c>
      <c r="C262" s="200"/>
      <c r="D262" s="202">
        <v>10</v>
      </c>
      <c r="E262" s="202">
        <v>10</v>
      </c>
      <c r="F262" s="202">
        <v>0</v>
      </c>
      <c r="G262" s="202">
        <v>0</v>
      </c>
      <c r="H262" s="202">
        <v>10</v>
      </c>
      <c r="I262" s="202">
        <v>10</v>
      </c>
      <c r="J262" s="202"/>
      <c r="K262" s="203"/>
      <c r="L262" s="202"/>
      <c r="M262" s="204"/>
      <c r="N262" s="155">
        <f t="shared" si="77"/>
        <v>10</v>
      </c>
      <c r="O262" s="315">
        <f t="shared" si="77"/>
        <v>10</v>
      </c>
      <c r="P262" s="337"/>
    </row>
    <row r="263" spans="1:16" ht="49.5" customHeight="1" x14ac:dyDescent="0.2">
      <c r="A263" s="6" t="s">
        <v>12</v>
      </c>
      <c r="B263" s="158"/>
      <c r="C263" s="158"/>
      <c r="D263" s="156">
        <f t="shared" ref="D263:O263" si="78">SUM(D261+D262)</f>
        <v>1198</v>
      </c>
      <c r="E263" s="156">
        <f t="shared" si="78"/>
        <v>1198</v>
      </c>
      <c r="F263" s="156">
        <f t="shared" si="78"/>
        <v>297</v>
      </c>
      <c r="G263" s="156">
        <f t="shared" si="78"/>
        <v>225</v>
      </c>
      <c r="H263" s="156">
        <f t="shared" si="78"/>
        <v>307</v>
      </c>
      <c r="I263" s="156">
        <f t="shared" si="78"/>
        <v>235</v>
      </c>
      <c r="J263" s="156">
        <f t="shared" si="78"/>
        <v>297</v>
      </c>
      <c r="K263" s="156">
        <f t="shared" si="78"/>
        <v>225</v>
      </c>
      <c r="L263" s="156">
        <f t="shared" si="78"/>
        <v>297</v>
      </c>
      <c r="M263" s="156">
        <f t="shared" si="78"/>
        <v>0</v>
      </c>
      <c r="N263" s="156">
        <f t="shared" si="78"/>
        <v>1198</v>
      </c>
      <c r="O263" s="326">
        <f t="shared" si="78"/>
        <v>685</v>
      </c>
      <c r="P263" s="337"/>
    </row>
    <row r="264" spans="1:16" ht="29.25" customHeight="1" x14ac:dyDescent="0.2">
      <c r="A264" s="58"/>
      <c r="B264" s="158" t="s">
        <v>64</v>
      </c>
      <c r="C264" s="158"/>
      <c r="D264" s="156"/>
      <c r="E264" s="156"/>
      <c r="F264" s="156"/>
      <c r="G264" s="159"/>
      <c r="H264" s="159"/>
      <c r="I264" s="159"/>
      <c r="J264" s="156"/>
      <c r="K264" s="159"/>
      <c r="L264" s="156"/>
      <c r="M264" s="160"/>
      <c r="N264" s="157"/>
      <c r="O264" s="327"/>
      <c r="P264" s="337"/>
    </row>
    <row r="265" spans="1:16" ht="36.75" customHeight="1" x14ac:dyDescent="0.2">
      <c r="A265" s="58"/>
      <c r="B265" s="158" t="s">
        <v>65</v>
      </c>
      <c r="C265" s="158"/>
      <c r="D265" s="156">
        <f t="shared" ref="D265:M265" si="79">SUM(D262+D261)</f>
        <v>1198</v>
      </c>
      <c r="E265" s="156">
        <f t="shared" si="79"/>
        <v>1198</v>
      </c>
      <c r="F265" s="156">
        <f t="shared" si="79"/>
        <v>297</v>
      </c>
      <c r="G265" s="156">
        <f t="shared" si="79"/>
        <v>225</v>
      </c>
      <c r="H265" s="156">
        <f t="shared" si="79"/>
        <v>307</v>
      </c>
      <c r="I265" s="156">
        <f t="shared" si="79"/>
        <v>235</v>
      </c>
      <c r="J265" s="156">
        <f t="shared" si="79"/>
        <v>297</v>
      </c>
      <c r="K265" s="156">
        <f t="shared" si="79"/>
        <v>225</v>
      </c>
      <c r="L265" s="156">
        <f t="shared" si="79"/>
        <v>297</v>
      </c>
      <c r="M265" s="156">
        <f t="shared" si="79"/>
        <v>0</v>
      </c>
      <c r="N265" s="156">
        <f>SUM(F265+H265+J265+L265)</f>
        <v>1198</v>
      </c>
      <c r="O265" s="326">
        <f>SUM(G265+I265+K265+M265)</f>
        <v>685</v>
      </c>
      <c r="P265" s="337"/>
    </row>
    <row r="266" spans="1:16" ht="41.25" customHeight="1" x14ac:dyDescent="0.2">
      <c r="A266" s="6"/>
      <c r="B266" s="27" t="s">
        <v>67</v>
      </c>
      <c r="C266" s="2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314"/>
      <c r="P266" s="337"/>
    </row>
    <row r="267" spans="1:16" s="1" customFormat="1" ht="114" customHeight="1" x14ac:dyDescent="0.25">
      <c r="A267" s="526" t="s">
        <v>37</v>
      </c>
      <c r="B267" s="198" t="s">
        <v>78</v>
      </c>
      <c r="C267" s="198"/>
      <c r="D267" s="143">
        <v>100</v>
      </c>
      <c r="E267" s="143">
        <v>100</v>
      </c>
      <c r="F267" s="143"/>
      <c r="G267" s="143"/>
      <c r="H267" s="143"/>
      <c r="I267" s="143"/>
      <c r="J267" s="143">
        <v>100</v>
      </c>
      <c r="K267" s="143"/>
      <c r="L267" s="143"/>
      <c r="M267" s="143"/>
      <c r="N267" s="155">
        <f t="shared" ref="N267:O268" si="80">SUM(F267+H267+J267+L267)</f>
        <v>100</v>
      </c>
      <c r="O267" s="315">
        <f t="shared" si="80"/>
        <v>0</v>
      </c>
      <c r="P267" s="339"/>
    </row>
    <row r="268" spans="1:16" ht="80.25" customHeight="1" x14ac:dyDescent="0.2">
      <c r="A268" s="566"/>
      <c r="B268" s="199" t="s">
        <v>79</v>
      </c>
      <c r="C268" s="199"/>
      <c r="D268" s="143">
        <v>50</v>
      </c>
      <c r="E268" s="143">
        <v>50</v>
      </c>
      <c r="F268" s="143"/>
      <c r="G268" s="143"/>
      <c r="H268" s="143"/>
      <c r="I268" s="143"/>
      <c r="J268" s="143">
        <v>50</v>
      </c>
      <c r="K268" s="143">
        <v>50</v>
      </c>
      <c r="L268" s="143"/>
      <c r="M268" s="143"/>
      <c r="N268" s="155">
        <f t="shared" si="80"/>
        <v>50</v>
      </c>
      <c r="O268" s="315">
        <f t="shared" si="80"/>
        <v>50</v>
      </c>
      <c r="P268" s="337"/>
    </row>
    <row r="269" spans="1:16" ht="37.5" x14ac:dyDescent="0.2">
      <c r="A269" s="6" t="s">
        <v>12</v>
      </c>
      <c r="B269" s="23"/>
      <c r="C269" s="23"/>
      <c r="D269" s="79">
        <f t="shared" ref="D269:O269" si="81">SUM(D267+D268)</f>
        <v>150</v>
      </c>
      <c r="E269" s="79">
        <f t="shared" si="81"/>
        <v>150</v>
      </c>
      <c r="F269" s="79">
        <f t="shared" si="81"/>
        <v>0</v>
      </c>
      <c r="G269" s="79">
        <f t="shared" si="81"/>
        <v>0</v>
      </c>
      <c r="H269" s="79">
        <f t="shared" si="81"/>
        <v>0</v>
      </c>
      <c r="I269" s="79">
        <f t="shared" si="81"/>
        <v>0</v>
      </c>
      <c r="J269" s="79">
        <f t="shared" si="81"/>
        <v>150</v>
      </c>
      <c r="K269" s="79">
        <f t="shared" si="81"/>
        <v>50</v>
      </c>
      <c r="L269" s="79">
        <f t="shared" si="81"/>
        <v>0</v>
      </c>
      <c r="M269" s="79">
        <f t="shared" si="81"/>
        <v>0</v>
      </c>
      <c r="N269" s="79">
        <f t="shared" si="81"/>
        <v>150</v>
      </c>
      <c r="O269" s="79">
        <f t="shared" si="81"/>
        <v>50</v>
      </c>
      <c r="P269" s="337"/>
    </row>
    <row r="270" spans="1:16" ht="15.75" x14ac:dyDescent="0.2">
      <c r="A270" s="58"/>
      <c r="B270" s="23" t="s">
        <v>64</v>
      </c>
      <c r="C270" s="2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1"/>
      <c r="P270" s="337"/>
    </row>
    <row r="271" spans="1:16" ht="15.75" x14ac:dyDescent="0.2">
      <c r="A271" s="58"/>
      <c r="B271" s="23" t="s">
        <v>65</v>
      </c>
      <c r="C271" s="23"/>
      <c r="D271" s="79">
        <f t="shared" ref="D271:M271" si="82">SUM(D268+D267)</f>
        <v>150</v>
      </c>
      <c r="E271" s="79">
        <f t="shared" si="82"/>
        <v>150</v>
      </c>
      <c r="F271" s="79">
        <f t="shared" si="82"/>
        <v>0</v>
      </c>
      <c r="G271" s="79">
        <f t="shared" si="82"/>
        <v>0</v>
      </c>
      <c r="H271" s="79">
        <f t="shared" si="82"/>
        <v>0</v>
      </c>
      <c r="I271" s="79">
        <f t="shared" si="82"/>
        <v>0</v>
      </c>
      <c r="J271" s="79">
        <f t="shared" si="82"/>
        <v>150</v>
      </c>
      <c r="K271" s="79">
        <f t="shared" si="82"/>
        <v>50</v>
      </c>
      <c r="L271" s="79">
        <f t="shared" si="82"/>
        <v>0</v>
      </c>
      <c r="M271" s="79">
        <f t="shared" si="82"/>
        <v>0</v>
      </c>
      <c r="N271" s="156">
        <f>SUM(F271+H271+J271+L271)</f>
        <v>150</v>
      </c>
      <c r="O271" s="79">
        <f>SUM(O268+O267)</f>
        <v>50</v>
      </c>
      <c r="P271" s="337"/>
    </row>
    <row r="272" spans="1:16" ht="31.5" x14ac:dyDescent="0.2">
      <c r="A272" s="6"/>
      <c r="B272" s="27" t="s">
        <v>67</v>
      </c>
      <c r="C272" s="2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314"/>
      <c r="P272" s="337"/>
    </row>
    <row r="273" spans="1:16" ht="51.75" customHeight="1" x14ac:dyDescent="0.2">
      <c r="A273" s="445" t="s">
        <v>38</v>
      </c>
      <c r="B273" s="284" t="s">
        <v>102</v>
      </c>
      <c r="C273" s="284"/>
      <c r="D273" s="179">
        <v>3645.6</v>
      </c>
      <c r="E273" s="179">
        <v>3645.6</v>
      </c>
      <c r="F273" s="179">
        <v>911.4</v>
      </c>
      <c r="G273" s="179">
        <v>796.2</v>
      </c>
      <c r="H273" s="179">
        <v>911.4</v>
      </c>
      <c r="I273" s="179">
        <v>796.2</v>
      </c>
      <c r="J273" s="179">
        <v>911.4</v>
      </c>
      <c r="K273" s="179">
        <v>452.1</v>
      </c>
      <c r="L273" s="179">
        <v>911.4</v>
      </c>
      <c r="M273" s="179"/>
      <c r="N273" s="155">
        <f>SUM(F273+H273+J273+L273)</f>
        <v>3645.6</v>
      </c>
      <c r="O273" s="315">
        <f>SUM(G273+I273+K273+M273)</f>
        <v>2044.5</v>
      </c>
      <c r="P273" s="337"/>
    </row>
    <row r="274" spans="1:16" s="1" customFormat="1" ht="43.5" customHeight="1" x14ac:dyDescent="0.2">
      <c r="A274" s="6" t="s">
        <v>12</v>
      </c>
      <c r="B274" s="23"/>
      <c r="C274" s="23"/>
      <c r="D274" s="7">
        <f t="shared" ref="D274:O274" si="83">SUM(D273)</f>
        <v>3645.6</v>
      </c>
      <c r="E274" s="7">
        <f t="shared" si="83"/>
        <v>3645.6</v>
      </c>
      <c r="F274" s="7">
        <f t="shared" si="83"/>
        <v>911.4</v>
      </c>
      <c r="G274" s="7">
        <f t="shared" si="83"/>
        <v>796.2</v>
      </c>
      <c r="H274" s="7">
        <f t="shared" si="83"/>
        <v>911.4</v>
      </c>
      <c r="I274" s="7">
        <f t="shared" si="83"/>
        <v>796.2</v>
      </c>
      <c r="J274" s="7">
        <f t="shared" si="83"/>
        <v>911.4</v>
      </c>
      <c r="K274" s="7">
        <f t="shared" si="83"/>
        <v>452.1</v>
      </c>
      <c r="L274" s="7">
        <f t="shared" si="83"/>
        <v>911.4</v>
      </c>
      <c r="M274" s="7">
        <f t="shared" si="83"/>
        <v>0</v>
      </c>
      <c r="N274" s="7">
        <f t="shared" si="83"/>
        <v>3645.6</v>
      </c>
      <c r="O274" s="132">
        <f t="shared" si="83"/>
        <v>2044.5</v>
      </c>
      <c r="P274" s="339"/>
    </row>
    <row r="275" spans="1:16" s="1" customFormat="1" ht="25.5" customHeight="1" x14ac:dyDescent="0.2">
      <c r="A275" s="527"/>
      <c r="B275" s="23" t="s">
        <v>64</v>
      </c>
      <c r="C275" s="2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61"/>
      <c r="P275" s="339"/>
    </row>
    <row r="276" spans="1:16" ht="33" customHeight="1" x14ac:dyDescent="0.2">
      <c r="A276" s="528"/>
      <c r="B276" s="23" t="s">
        <v>65</v>
      </c>
      <c r="C276" s="23"/>
      <c r="D276" s="7">
        <f t="shared" ref="D276:M276" si="84">SUM(D273)</f>
        <v>3645.6</v>
      </c>
      <c r="E276" s="7">
        <f t="shared" si="84"/>
        <v>3645.6</v>
      </c>
      <c r="F276" s="7">
        <f t="shared" si="84"/>
        <v>911.4</v>
      </c>
      <c r="G276" s="7">
        <f t="shared" si="84"/>
        <v>796.2</v>
      </c>
      <c r="H276" s="7">
        <f t="shared" si="84"/>
        <v>911.4</v>
      </c>
      <c r="I276" s="7">
        <f t="shared" si="84"/>
        <v>796.2</v>
      </c>
      <c r="J276" s="7">
        <f t="shared" si="84"/>
        <v>911.4</v>
      </c>
      <c r="K276" s="7">
        <f t="shared" si="84"/>
        <v>452.1</v>
      </c>
      <c r="L276" s="7">
        <f t="shared" si="84"/>
        <v>911.4</v>
      </c>
      <c r="M276" s="7">
        <f t="shared" si="84"/>
        <v>0</v>
      </c>
      <c r="N276" s="7">
        <f>SUM(F276+H276+J276+L276)</f>
        <v>3645.6</v>
      </c>
      <c r="O276" s="162">
        <f>SUM(G276+I276+K276+M276)</f>
        <v>2044.5</v>
      </c>
      <c r="P276" s="137"/>
    </row>
    <row r="277" spans="1:16" ht="33.75" customHeight="1" thickBot="1" x14ac:dyDescent="0.25">
      <c r="A277" s="586"/>
      <c r="B277" s="27" t="s">
        <v>67</v>
      </c>
      <c r="C277" s="27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40"/>
    </row>
    <row r="278" spans="1:16" ht="33.75" customHeight="1" x14ac:dyDescent="0.2">
      <c r="A278" s="39" t="s">
        <v>2</v>
      </c>
      <c r="B278" s="42"/>
      <c r="C278" s="42"/>
      <c r="D278" s="33">
        <f t="shared" ref="D278:O278" si="85">SUM(D274+D269+D263)</f>
        <v>4993.6000000000004</v>
      </c>
      <c r="E278" s="33">
        <f t="shared" si="85"/>
        <v>4993.6000000000004</v>
      </c>
      <c r="F278" s="33">
        <f t="shared" si="85"/>
        <v>1208.4000000000001</v>
      </c>
      <c r="G278" s="33">
        <f t="shared" si="85"/>
        <v>1021.2</v>
      </c>
      <c r="H278" s="33">
        <f t="shared" si="85"/>
        <v>1218.4000000000001</v>
      </c>
      <c r="I278" s="33">
        <f t="shared" si="85"/>
        <v>1031.2</v>
      </c>
      <c r="J278" s="33">
        <f t="shared" si="85"/>
        <v>1358.4</v>
      </c>
      <c r="K278" s="33">
        <f t="shared" si="85"/>
        <v>727.1</v>
      </c>
      <c r="L278" s="33">
        <f t="shared" si="85"/>
        <v>1208.4000000000001</v>
      </c>
      <c r="M278" s="33">
        <f t="shared" si="85"/>
        <v>0</v>
      </c>
      <c r="N278" s="33">
        <f t="shared" si="85"/>
        <v>4993.6000000000004</v>
      </c>
      <c r="O278" s="33">
        <f t="shared" si="85"/>
        <v>2779.5</v>
      </c>
    </row>
    <row r="279" spans="1:16" s="1" customFormat="1" ht="32.25" customHeight="1" x14ac:dyDescent="0.2">
      <c r="A279" s="587"/>
      <c r="B279" s="42" t="s">
        <v>64</v>
      </c>
      <c r="C279" s="42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163"/>
    </row>
    <row r="280" spans="1:16" s="1" customFormat="1" ht="32.25" customHeight="1" x14ac:dyDescent="0.2">
      <c r="A280" s="588"/>
      <c r="B280" s="42" t="s">
        <v>65</v>
      </c>
      <c r="C280" s="42"/>
      <c r="D280" s="33">
        <f t="shared" ref="D280:M280" si="86">SUM(D276+D271+D265)</f>
        <v>4993.6000000000004</v>
      </c>
      <c r="E280" s="33">
        <f t="shared" si="86"/>
        <v>4993.6000000000004</v>
      </c>
      <c r="F280" s="33">
        <f t="shared" si="86"/>
        <v>1208.4000000000001</v>
      </c>
      <c r="G280" s="33">
        <f t="shared" si="86"/>
        <v>1021.2</v>
      </c>
      <c r="H280" s="33">
        <f t="shared" si="86"/>
        <v>1218.4000000000001</v>
      </c>
      <c r="I280" s="33">
        <f t="shared" si="86"/>
        <v>1031.2</v>
      </c>
      <c r="J280" s="33">
        <f t="shared" si="86"/>
        <v>1358.4</v>
      </c>
      <c r="K280" s="33">
        <f t="shared" si="86"/>
        <v>727.1</v>
      </c>
      <c r="L280" s="33">
        <f t="shared" si="86"/>
        <v>1208.4000000000001</v>
      </c>
      <c r="M280" s="33">
        <f t="shared" si="86"/>
        <v>0</v>
      </c>
      <c r="N280" s="33">
        <f>SUM(F280+H280+J280+L280)</f>
        <v>4993.6000000000004</v>
      </c>
      <c r="O280" s="148">
        <f>SUM(G280+I280+K280+M280)</f>
        <v>2779.5</v>
      </c>
    </row>
    <row r="281" spans="1:16" s="1" customFormat="1" ht="32.25" customHeight="1" x14ac:dyDescent="0.2">
      <c r="A281" s="589"/>
      <c r="B281" s="54" t="s">
        <v>67</v>
      </c>
      <c r="C281" s="37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4"/>
      <c r="O281" s="67"/>
    </row>
    <row r="282" spans="1:16" s="1" customFormat="1" ht="32.25" customHeight="1" x14ac:dyDescent="0.25">
      <c r="A282" s="573" t="s">
        <v>39</v>
      </c>
      <c r="B282" s="575"/>
      <c r="C282" s="575"/>
      <c r="D282" s="575"/>
      <c r="E282" s="575"/>
      <c r="F282" s="575"/>
      <c r="G282" s="575"/>
      <c r="H282" s="575"/>
      <c r="I282" s="575"/>
      <c r="J282" s="575"/>
      <c r="K282" s="575"/>
      <c r="L282" s="575"/>
      <c r="M282" s="575"/>
      <c r="N282" s="592"/>
      <c r="O282" s="592"/>
    </row>
    <row r="283" spans="1:16" s="1" customFormat="1" ht="22.5" customHeight="1" x14ac:dyDescent="0.25">
      <c r="A283" s="534" t="s">
        <v>40</v>
      </c>
      <c r="B283" s="430" t="s">
        <v>113</v>
      </c>
      <c r="C283" s="442"/>
      <c r="D283" s="431"/>
      <c r="E283" s="432"/>
      <c r="F283" s="432"/>
      <c r="G283" s="432"/>
      <c r="H283" s="432"/>
      <c r="I283" s="432"/>
      <c r="J283" s="432"/>
      <c r="K283" s="432"/>
      <c r="L283" s="432"/>
      <c r="M283" s="432"/>
      <c r="N283" s="426"/>
      <c r="O283" s="426"/>
    </row>
    <row r="284" spans="1:16" ht="34.5" customHeight="1" x14ac:dyDescent="0.25">
      <c r="A284" s="535"/>
      <c r="B284" s="433" t="s">
        <v>114</v>
      </c>
      <c r="C284" s="443"/>
      <c r="D284" s="431"/>
      <c r="E284" s="432"/>
      <c r="F284" s="432"/>
      <c r="G284" s="432"/>
      <c r="H284" s="432"/>
      <c r="I284" s="432"/>
      <c r="J284" s="432"/>
      <c r="K284" s="432"/>
      <c r="L284" s="432"/>
      <c r="M284" s="434"/>
      <c r="N284" s="450">
        <f>SUM(F284+H284+J284+L284)</f>
        <v>0</v>
      </c>
      <c r="O284" s="451">
        <f>SUM(G284+I284+K284+M284)</f>
        <v>0</v>
      </c>
    </row>
    <row r="285" spans="1:16" ht="51" customHeight="1" x14ac:dyDescent="0.25">
      <c r="A285" s="535"/>
      <c r="B285" s="430" t="s">
        <v>115</v>
      </c>
      <c r="C285" s="443"/>
      <c r="D285" s="431">
        <v>100</v>
      </c>
      <c r="E285" s="432">
        <v>100</v>
      </c>
      <c r="F285" s="432"/>
      <c r="G285" s="432"/>
      <c r="H285" s="432"/>
      <c r="I285" s="432"/>
      <c r="J285" s="432">
        <v>100</v>
      </c>
      <c r="K285" s="432"/>
      <c r="L285" s="432"/>
      <c r="M285" s="434"/>
      <c r="N285" s="450">
        <f>SUM(F285+H285+J285+L285)</f>
        <v>100</v>
      </c>
      <c r="O285" s="451">
        <f>SUM(G285+I285+K285+M285)</f>
        <v>0</v>
      </c>
    </row>
    <row r="286" spans="1:16" ht="105.75" customHeight="1" x14ac:dyDescent="0.25">
      <c r="A286" s="535"/>
      <c r="B286" s="435" t="s">
        <v>192</v>
      </c>
      <c r="C286" s="443"/>
      <c r="D286" s="431">
        <v>300</v>
      </c>
      <c r="E286" s="432">
        <v>300</v>
      </c>
      <c r="F286" s="432"/>
      <c r="G286" s="432"/>
      <c r="H286" s="432"/>
      <c r="I286" s="432"/>
      <c r="J286" s="432">
        <v>300</v>
      </c>
      <c r="K286" s="432"/>
      <c r="L286" s="432"/>
      <c r="M286" s="434"/>
      <c r="N286" s="450">
        <f>SUM(F286+H286+J286+L286)</f>
        <v>300</v>
      </c>
      <c r="O286" s="452">
        <v>0</v>
      </c>
    </row>
    <row r="287" spans="1:16" ht="51.75" customHeight="1" x14ac:dyDescent="0.25">
      <c r="A287" s="535"/>
      <c r="B287" s="436" t="s">
        <v>168</v>
      </c>
      <c r="C287" s="443"/>
      <c r="D287" s="431"/>
      <c r="E287" s="432"/>
      <c r="F287" s="432"/>
      <c r="G287" s="432"/>
      <c r="H287" s="432"/>
      <c r="I287" s="432"/>
      <c r="J287" s="432"/>
      <c r="K287" s="432"/>
      <c r="L287" s="432"/>
      <c r="M287" s="434"/>
      <c r="N287" s="452"/>
      <c r="O287" s="452"/>
    </row>
    <row r="288" spans="1:16" ht="51" customHeight="1" x14ac:dyDescent="0.25">
      <c r="A288" s="535"/>
      <c r="B288" s="435" t="s">
        <v>169</v>
      </c>
      <c r="C288" s="443"/>
      <c r="D288" s="431">
        <v>2495.9</v>
      </c>
      <c r="E288" s="431">
        <v>2495.9</v>
      </c>
      <c r="F288" s="431">
        <v>2495.9</v>
      </c>
      <c r="G288" s="432">
        <v>2495.9</v>
      </c>
      <c r="H288" s="432"/>
      <c r="I288" s="432"/>
      <c r="J288" s="432"/>
      <c r="K288" s="432"/>
      <c r="L288" s="432"/>
      <c r="M288" s="434"/>
      <c r="N288" s="450">
        <f>SUM(F288+H288+J288+L288)</f>
        <v>2495.9</v>
      </c>
      <c r="O288" s="451">
        <f>SUM(G288+I288+K288+M288)</f>
        <v>2495.9</v>
      </c>
    </row>
    <row r="289" spans="1:15" ht="39" customHeight="1" x14ac:dyDescent="0.25">
      <c r="A289" s="535"/>
      <c r="B289" s="436" t="s">
        <v>170</v>
      </c>
      <c r="C289" s="443"/>
      <c r="D289" s="431"/>
      <c r="E289" s="432"/>
      <c r="F289" s="432"/>
      <c r="G289" s="432"/>
      <c r="H289" s="432"/>
      <c r="I289" s="432"/>
      <c r="J289" s="432"/>
      <c r="K289" s="432"/>
      <c r="L289" s="432"/>
      <c r="M289" s="434"/>
      <c r="N289" s="453"/>
      <c r="O289" s="453"/>
    </row>
    <row r="290" spans="1:15" ht="80.25" customHeight="1" x14ac:dyDescent="0.2">
      <c r="A290" s="535"/>
      <c r="B290" s="435" t="s">
        <v>171</v>
      </c>
      <c r="C290" s="461" t="s">
        <v>187</v>
      </c>
      <c r="D290" s="431">
        <v>1098.4000000000001</v>
      </c>
      <c r="E290" s="431">
        <v>1098.4000000000001</v>
      </c>
      <c r="F290" s="432"/>
      <c r="G290" s="432"/>
      <c r="H290" s="431">
        <v>1098.4000000000001</v>
      </c>
      <c r="I290" s="432">
        <v>721.14</v>
      </c>
      <c r="J290" s="432"/>
      <c r="K290" s="432">
        <v>2.08</v>
      </c>
      <c r="L290" s="432"/>
      <c r="M290" s="434"/>
      <c r="N290" s="450">
        <f t="shared" ref="N290:O296" si="87">SUM(F290+H290+J290+L290)</f>
        <v>1098.4000000000001</v>
      </c>
      <c r="O290" s="451">
        <f t="shared" si="87"/>
        <v>723.22</v>
      </c>
    </row>
    <row r="291" spans="1:15" ht="24" customHeight="1" x14ac:dyDescent="0.25">
      <c r="A291" s="535"/>
      <c r="B291" s="435" t="s">
        <v>65</v>
      </c>
      <c r="C291" s="443"/>
      <c r="D291" s="431">
        <v>131.1</v>
      </c>
      <c r="E291" s="431">
        <v>131.1</v>
      </c>
      <c r="F291" s="432"/>
      <c r="G291" s="432"/>
      <c r="H291" s="431">
        <v>131.1</v>
      </c>
      <c r="I291" s="432">
        <v>64.900000000000006</v>
      </c>
      <c r="J291" s="432"/>
      <c r="K291" s="432">
        <v>2.08</v>
      </c>
      <c r="L291" s="432"/>
      <c r="M291" s="434"/>
      <c r="N291" s="450">
        <f t="shared" si="87"/>
        <v>131.1</v>
      </c>
      <c r="O291" s="451">
        <f t="shared" si="87"/>
        <v>66.98</v>
      </c>
    </row>
    <row r="292" spans="1:15" ht="34.5" customHeight="1" x14ac:dyDescent="0.25">
      <c r="A292" s="535"/>
      <c r="B292" s="493" t="s">
        <v>67</v>
      </c>
      <c r="C292" s="487"/>
      <c r="D292" s="494">
        <v>967.3</v>
      </c>
      <c r="E292" s="495">
        <v>967.3</v>
      </c>
      <c r="F292" s="489"/>
      <c r="G292" s="489"/>
      <c r="H292" s="489">
        <v>967.3</v>
      </c>
      <c r="I292" s="489">
        <v>656.24</v>
      </c>
      <c r="J292" s="489"/>
      <c r="K292" s="489"/>
      <c r="L292" s="489"/>
      <c r="M292" s="490"/>
      <c r="N292" s="491">
        <f t="shared" si="87"/>
        <v>967.3</v>
      </c>
      <c r="O292" s="492">
        <f t="shared" si="87"/>
        <v>656.24</v>
      </c>
    </row>
    <row r="293" spans="1:15" s="428" customFormat="1" ht="64.5" customHeight="1" x14ac:dyDescent="0.25">
      <c r="A293" s="536"/>
      <c r="B293" s="433" t="s">
        <v>193</v>
      </c>
      <c r="C293" s="497"/>
      <c r="D293" s="488">
        <v>2611.6999999999998</v>
      </c>
      <c r="E293" s="488">
        <v>2611.6999999999998</v>
      </c>
      <c r="F293" s="489"/>
      <c r="G293" s="489"/>
      <c r="H293" s="489"/>
      <c r="I293" s="489"/>
      <c r="J293" s="489"/>
      <c r="K293" s="489"/>
      <c r="L293" s="488">
        <v>2611.6999999999998</v>
      </c>
      <c r="M293" s="490"/>
      <c r="N293" s="491">
        <f t="shared" si="87"/>
        <v>2611.6999999999998</v>
      </c>
      <c r="O293" s="492">
        <f t="shared" si="87"/>
        <v>0</v>
      </c>
    </row>
    <row r="294" spans="1:15" s="428" customFormat="1" ht="34.5" customHeight="1" x14ac:dyDescent="0.25">
      <c r="A294" s="536"/>
      <c r="B294" s="435" t="s">
        <v>65</v>
      </c>
      <c r="C294" s="487"/>
      <c r="D294" s="488">
        <v>239.7</v>
      </c>
      <c r="E294" s="488">
        <v>239.7</v>
      </c>
      <c r="F294" s="489"/>
      <c r="G294" s="489"/>
      <c r="H294" s="489"/>
      <c r="I294" s="489"/>
      <c r="J294" s="489"/>
      <c r="K294" s="489"/>
      <c r="L294" s="488">
        <v>239.7</v>
      </c>
      <c r="M294" s="490"/>
      <c r="N294" s="492">
        <f t="shared" si="87"/>
        <v>239.7</v>
      </c>
      <c r="O294" s="492"/>
    </row>
    <row r="295" spans="1:15" s="428" customFormat="1" ht="34.5" customHeight="1" x14ac:dyDescent="0.25">
      <c r="A295" s="536"/>
      <c r="B295" s="433" t="s">
        <v>67</v>
      </c>
      <c r="C295" s="498"/>
      <c r="D295" s="488">
        <v>2372</v>
      </c>
      <c r="E295" s="488">
        <v>2372</v>
      </c>
      <c r="F295" s="489"/>
      <c r="G295" s="489"/>
      <c r="H295" s="489"/>
      <c r="I295" s="489"/>
      <c r="J295" s="489"/>
      <c r="K295" s="489"/>
      <c r="L295" s="488">
        <v>2372</v>
      </c>
      <c r="M295" s="490"/>
      <c r="N295" s="492">
        <f t="shared" si="87"/>
        <v>2372</v>
      </c>
      <c r="O295" s="492"/>
    </row>
    <row r="296" spans="1:15" ht="51" customHeight="1" x14ac:dyDescent="0.25">
      <c r="A296" s="535"/>
      <c r="B296" s="435" t="s">
        <v>172</v>
      </c>
      <c r="C296" s="443"/>
      <c r="D296" s="496">
        <v>124.9</v>
      </c>
      <c r="E296" s="496">
        <v>124.9</v>
      </c>
      <c r="F296" s="432"/>
      <c r="G296" s="432"/>
      <c r="H296" s="432"/>
      <c r="I296" s="432"/>
      <c r="J296" s="496">
        <v>124.9</v>
      </c>
      <c r="K296" s="432">
        <v>124.9</v>
      </c>
      <c r="L296" s="432"/>
      <c r="M296" s="434"/>
      <c r="N296" s="450">
        <f t="shared" si="87"/>
        <v>124.9</v>
      </c>
      <c r="O296" s="451">
        <f t="shared" si="87"/>
        <v>124.9</v>
      </c>
    </row>
    <row r="297" spans="1:15" ht="22.5" customHeight="1" x14ac:dyDescent="0.25">
      <c r="A297" s="535"/>
      <c r="B297" s="435" t="s">
        <v>173</v>
      </c>
      <c r="C297" s="443"/>
      <c r="D297" s="431">
        <v>375.1</v>
      </c>
      <c r="E297" s="432">
        <v>375.1</v>
      </c>
      <c r="F297" s="432"/>
      <c r="G297" s="432"/>
      <c r="H297" s="432"/>
      <c r="I297" s="432"/>
      <c r="J297" s="432">
        <v>375.1</v>
      </c>
      <c r="K297" s="432"/>
      <c r="L297" s="432"/>
      <c r="M297" s="434"/>
      <c r="N297" s="450">
        <f t="shared" ref="N297:O298" si="88">SUM(F297+H297+J297+L297)</f>
        <v>375.1</v>
      </c>
      <c r="O297" s="451">
        <f t="shared" si="88"/>
        <v>0</v>
      </c>
    </row>
    <row r="298" spans="1:15" ht="37.5" customHeight="1" x14ac:dyDescent="0.25">
      <c r="A298" s="535"/>
      <c r="B298" s="435" t="s">
        <v>174</v>
      </c>
      <c r="C298" s="444"/>
      <c r="D298" s="431">
        <v>500</v>
      </c>
      <c r="E298" s="432">
        <v>500</v>
      </c>
      <c r="F298" s="432"/>
      <c r="G298" s="432"/>
      <c r="H298" s="432">
        <v>265.10000000000002</v>
      </c>
      <c r="I298" s="432"/>
      <c r="J298" s="432">
        <v>117.745</v>
      </c>
      <c r="K298" s="432">
        <v>83.7</v>
      </c>
      <c r="L298" s="432">
        <v>117.15</v>
      </c>
      <c r="M298" s="434"/>
      <c r="N298" s="450">
        <f t="shared" si="88"/>
        <v>499.995</v>
      </c>
      <c r="O298" s="451">
        <f t="shared" si="88"/>
        <v>83.7</v>
      </c>
    </row>
    <row r="299" spans="1:15" ht="38.25" customHeight="1" thickBot="1" x14ac:dyDescent="0.25">
      <c r="A299" s="6" t="s">
        <v>12</v>
      </c>
      <c r="B299" s="23"/>
      <c r="C299" s="82"/>
      <c r="D299" s="16">
        <f t="shared" ref="D299:O299" si="89">SUM(D298+D297+D296+D290+D288+D286+D285+D293)</f>
        <v>7606</v>
      </c>
      <c r="E299" s="16">
        <f t="shared" si="89"/>
        <v>7606</v>
      </c>
      <c r="F299" s="16">
        <f t="shared" si="89"/>
        <v>2495.9</v>
      </c>
      <c r="G299" s="16">
        <f t="shared" si="89"/>
        <v>2495.9</v>
      </c>
      <c r="H299" s="16">
        <f t="shared" si="89"/>
        <v>1363.5</v>
      </c>
      <c r="I299" s="16">
        <f t="shared" si="89"/>
        <v>721.14</v>
      </c>
      <c r="J299" s="16">
        <f t="shared" si="89"/>
        <v>1017.745</v>
      </c>
      <c r="K299" s="16">
        <f t="shared" si="89"/>
        <v>210.68000000000004</v>
      </c>
      <c r="L299" s="16">
        <f t="shared" si="89"/>
        <v>2728.85</v>
      </c>
      <c r="M299" s="16">
        <f t="shared" si="89"/>
        <v>0</v>
      </c>
      <c r="N299" s="16">
        <f t="shared" si="89"/>
        <v>7605.9949999999999</v>
      </c>
      <c r="O299" s="16">
        <f t="shared" si="89"/>
        <v>3427.7200000000003</v>
      </c>
    </row>
    <row r="300" spans="1:15" ht="28.5" customHeight="1" thickBot="1" x14ac:dyDescent="0.25">
      <c r="A300" s="96"/>
      <c r="B300" s="23" t="s">
        <v>64</v>
      </c>
      <c r="C300" s="38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5"/>
      <c r="O300" s="140"/>
    </row>
    <row r="301" spans="1:15" s="1" customFormat="1" ht="33" customHeight="1" thickBot="1" x14ac:dyDescent="0.25">
      <c r="A301" s="96"/>
      <c r="B301" s="23" t="s">
        <v>65</v>
      </c>
      <c r="C301" s="380"/>
      <c r="D301" s="19">
        <f t="shared" ref="D301:O301" si="90">SUM(D298+D297+D296+D291+D288+D286+D285+D294)</f>
        <v>4266.7</v>
      </c>
      <c r="E301" s="19">
        <f t="shared" si="90"/>
        <v>4266.7</v>
      </c>
      <c r="F301" s="19">
        <f t="shared" si="90"/>
        <v>2495.9</v>
      </c>
      <c r="G301" s="19">
        <f t="shared" si="90"/>
        <v>2495.9</v>
      </c>
      <c r="H301" s="19">
        <f t="shared" si="90"/>
        <v>396.20000000000005</v>
      </c>
      <c r="I301" s="19">
        <f t="shared" si="90"/>
        <v>64.900000000000006</v>
      </c>
      <c r="J301" s="19">
        <f t="shared" si="90"/>
        <v>1017.745</v>
      </c>
      <c r="K301" s="19">
        <f t="shared" si="90"/>
        <v>210.68000000000004</v>
      </c>
      <c r="L301" s="19">
        <f t="shared" si="90"/>
        <v>356.85</v>
      </c>
      <c r="M301" s="19">
        <f t="shared" si="90"/>
        <v>0</v>
      </c>
      <c r="N301" s="19">
        <f t="shared" si="90"/>
        <v>4266.6949999999997</v>
      </c>
      <c r="O301" s="19">
        <f t="shared" si="90"/>
        <v>2771.48</v>
      </c>
    </row>
    <row r="302" spans="1:15" s="1" customFormat="1" ht="37.5" customHeight="1" thickBot="1" x14ac:dyDescent="0.25">
      <c r="A302" s="96"/>
      <c r="B302" s="27" t="s">
        <v>67</v>
      </c>
      <c r="C302" s="381"/>
      <c r="D302" s="19">
        <f t="shared" ref="D302:O302" si="91">SUM(D292+D295)</f>
        <v>3339.3</v>
      </c>
      <c r="E302" s="19">
        <f t="shared" si="91"/>
        <v>3339.3</v>
      </c>
      <c r="F302" s="19">
        <f t="shared" si="91"/>
        <v>0</v>
      </c>
      <c r="G302" s="19">
        <f t="shared" si="91"/>
        <v>0</v>
      </c>
      <c r="H302" s="19">
        <f t="shared" si="91"/>
        <v>967.3</v>
      </c>
      <c r="I302" s="19">
        <f t="shared" si="91"/>
        <v>656.24</v>
      </c>
      <c r="J302" s="19">
        <f t="shared" si="91"/>
        <v>0</v>
      </c>
      <c r="K302" s="19">
        <f t="shared" si="91"/>
        <v>0</v>
      </c>
      <c r="L302" s="19">
        <f t="shared" si="91"/>
        <v>2372</v>
      </c>
      <c r="M302" s="19">
        <f t="shared" si="91"/>
        <v>0</v>
      </c>
      <c r="N302" s="19">
        <f t="shared" si="91"/>
        <v>3339.3</v>
      </c>
      <c r="O302" s="19">
        <f t="shared" si="91"/>
        <v>656.24</v>
      </c>
    </row>
    <row r="303" spans="1:15" s="1" customFormat="1" ht="48.75" customHeight="1" x14ac:dyDescent="0.2">
      <c r="A303" s="540" t="s">
        <v>73</v>
      </c>
      <c r="B303" s="385" t="s">
        <v>195</v>
      </c>
      <c r="C303" s="382"/>
      <c r="D303" s="500">
        <v>300</v>
      </c>
      <c r="E303" s="500">
        <v>300</v>
      </c>
      <c r="F303" s="365"/>
      <c r="G303" s="365"/>
      <c r="H303" s="365">
        <v>0</v>
      </c>
      <c r="I303" s="365">
        <v>0</v>
      </c>
      <c r="J303" s="500">
        <v>300</v>
      </c>
      <c r="K303" s="501">
        <v>298</v>
      </c>
      <c r="L303" s="501">
        <v>0</v>
      </c>
      <c r="M303" s="502">
        <v>0</v>
      </c>
      <c r="N303" s="503">
        <f t="shared" ref="N303:O310" si="92">SUM(F303+H303+J303+L303)</f>
        <v>300</v>
      </c>
      <c r="O303" s="503">
        <f t="shared" si="92"/>
        <v>298</v>
      </c>
    </row>
    <row r="304" spans="1:15" s="1" customFormat="1" ht="15.75" customHeight="1" x14ac:dyDescent="0.2">
      <c r="A304" s="540"/>
      <c r="B304" s="386" t="s">
        <v>65</v>
      </c>
      <c r="C304" s="382"/>
      <c r="D304" s="500">
        <v>300</v>
      </c>
      <c r="E304" s="500">
        <v>300</v>
      </c>
      <c r="F304" s="500"/>
      <c r="G304" s="500"/>
      <c r="H304" s="500"/>
      <c r="I304" s="500"/>
      <c r="J304" s="500">
        <v>300</v>
      </c>
      <c r="K304" s="501">
        <v>298</v>
      </c>
      <c r="L304" s="501">
        <v>0</v>
      </c>
      <c r="M304" s="502">
        <v>0</v>
      </c>
      <c r="N304" s="503">
        <f t="shared" si="92"/>
        <v>300</v>
      </c>
      <c r="O304" s="503">
        <f t="shared" si="92"/>
        <v>298</v>
      </c>
    </row>
    <row r="305" spans="1:16" s="1" customFormat="1" ht="58.5" customHeight="1" x14ac:dyDescent="0.2">
      <c r="A305" s="540"/>
      <c r="B305" s="385" t="s">
        <v>118</v>
      </c>
      <c r="C305" s="382"/>
      <c r="D305" s="365">
        <v>300</v>
      </c>
      <c r="E305" s="365">
        <v>300</v>
      </c>
      <c r="F305" s="365">
        <v>300</v>
      </c>
      <c r="G305" s="365">
        <v>297.5</v>
      </c>
      <c r="H305" s="365">
        <v>0</v>
      </c>
      <c r="I305" s="365">
        <v>0</v>
      </c>
      <c r="J305" s="365">
        <v>0</v>
      </c>
      <c r="K305" s="501">
        <v>0</v>
      </c>
      <c r="L305" s="501">
        <v>0</v>
      </c>
      <c r="M305" s="502">
        <v>0</v>
      </c>
      <c r="N305" s="503">
        <f t="shared" si="92"/>
        <v>300</v>
      </c>
      <c r="O305" s="504">
        <f t="shared" si="92"/>
        <v>297.5</v>
      </c>
    </row>
    <row r="306" spans="1:16" s="1" customFormat="1" ht="18.75" customHeight="1" x14ac:dyDescent="0.2">
      <c r="A306" s="540"/>
      <c r="B306" s="386" t="s">
        <v>65</v>
      </c>
      <c r="C306" s="382"/>
      <c r="D306" s="365">
        <v>300</v>
      </c>
      <c r="E306" s="365">
        <v>300</v>
      </c>
      <c r="F306" s="365">
        <v>300</v>
      </c>
      <c r="G306" s="365">
        <v>297.5</v>
      </c>
      <c r="H306" s="365">
        <v>0</v>
      </c>
      <c r="I306" s="365">
        <v>0</v>
      </c>
      <c r="J306" s="365">
        <v>0</v>
      </c>
      <c r="K306" s="501">
        <v>0</v>
      </c>
      <c r="L306" s="501">
        <v>0</v>
      </c>
      <c r="M306" s="502">
        <v>0</v>
      </c>
      <c r="N306" s="503">
        <f t="shared" si="92"/>
        <v>300</v>
      </c>
      <c r="O306" s="504">
        <f t="shared" si="92"/>
        <v>297.5</v>
      </c>
    </row>
    <row r="307" spans="1:16" s="177" customFormat="1" ht="48" customHeight="1" x14ac:dyDescent="0.2">
      <c r="A307" s="540"/>
      <c r="B307" s="385" t="s">
        <v>196</v>
      </c>
      <c r="C307" s="382"/>
      <c r="D307" s="365">
        <v>370.5</v>
      </c>
      <c r="E307" s="365">
        <v>370.5</v>
      </c>
      <c r="F307" s="365">
        <v>300</v>
      </c>
      <c r="G307" s="365">
        <v>0</v>
      </c>
      <c r="H307" s="365">
        <v>70.5</v>
      </c>
      <c r="I307" s="365">
        <v>0</v>
      </c>
      <c r="J307" s="365">
        <v>0</v>
      </c>
      <c r="K307" s="501">
        <v>0</v>
      </c>
      <c r="L307" s="501">
        <v>0</v>
      </c>
      <c r="M307" s="502">
        <v>0</v>
      </c>
      <c r="N307" s="503">
        <f t="shared" si="92"/>
        <v>370.5</v>
      </c>
      <c r="O307" s="504">
        <f t="shared" si="92"/>
        <v>0</v>
      </c>
      <c r="P307" s="180"/>
    </row>
    <row r="308" spans="1:16" s="177" customFormat="1" ht="24.75" customHeight="1" x14ac:dyDescent="0.2">
      <c r="A308" s="540"/>
      <c r="B308" s="386" t="s">
        <v>65</v>
      </c>
      <c r="C308" s="382"/>
      <c r="D308" s="365">
        <v>370.5</v>
      </c>
      <c r="E308" s="365">
        <v>370.5</v>
      </c>
      <c r="F308" s="365">
        <v>300</v>
      </c>
      <c r="G308" s="365">
        <v>0</v>
      </c>
      <c r="H308" s="365">
        <v>70.5</v>
      </c>
      <c r="I308" s="365">
        <v>0</v>
      </c>
      <c r="J308" s="365">
        <v>0</v>
      </c>
      <c r="K308" s="501">
        <v>0</v>
      </c>
      <c r="L308" s="501">
        <v>0</v>
      </c>
      <c r="M308" s="502">
        <v>0</v>
      </c>
      <c r="N308" s="503">
        <f t="shared" si="92"/>
        <v>370.5</v>
      </c>
      <c r="O308" s="504">
        <f t="shared" si="92"/>
        <v>0</v>
      </c>
      <c r="P308" s="180"/>
    </row>
    <row r="309" spans="1:16" s="177" customFormat="1" ht="30.75" customHeight="1" x14ac:dyDescent="0.2">
      <c r="A309" s="540"/>
      <c r="B309" s="385" t="s">
        <v>197</v>
      </c>
      <c r="C309" s="382"/>
      <c r="D309" s="505">
        <v>334</v>
      </c>
      <c r="E309" s="505">
        <v>334</v>
      </c>
      <c r="F309" s="506"/>
      <c r="G309" s="506"/>
      <c r="H309" s="506"/>
      <c r="I309" s="506"/>
      <c r="J309" s="506"/>
      <c r="K309" s="507"/>
      <c r="L309" s="505">
        <v>334</v>
      </c>
      <c r="M309" s="508"/>
      <c r="N309" s="503">
        <f t="shared" si="92"/>
        <v>334</v>
      </c>
      <c r="O309" s="504">
        <f t="shared" si="92"/>
        <v>0</v>
      </c>
      <c r="P309" s="180"/>
    </row>
    <row r="310" spans="1:16" s="177" customFormat="1" ht="20.25" customHeight="1" x14ac:dyDescent="0.2">
      <c r="A310" s="526"/>
      <c r="B310" s="386" t="s">
        <v>65</v>
      </c>
      <c r="C310" s="382"/>
      <c r="D310" s="505">
        <v>334</v>
      </c>
      <c r="E310" s="505">
        <v>334</v>
      </c>
      <c r="F310" s="506"/>
      <c r="G310" s="506"/>
      <c r="H310" s="506"/>
      <c r="I310" s="506"/>
      <c r="J310" s="506"/>
      <c r="K310" s="507"/>
      <c r="L310" s="505">
        <v>334</v>
      </c>
      <c r="M310" s="508"/>
      <c r="N310" s="503">
        <f t="shared" si="92"/>
        <v>334</v>
      </c>
      <c r="O310" s="504">
        <f t="shared" si="92"/>
        <v>0</v>
      </c>
      <c r="P310" s="180"/>
    </row>
    <row r="311" spans="1:16" s="177" customFormat="1" ht="27" customHeight="1" x14ac:dyDescent="0.2">
      <c r="A311" s="99" t="s">
        <v>12</v>
      </c>
      <c r="B311" s="23"/>
      <c r="C311" s="23"/>
      <c r="D311" s="51">
        <f t="shared" ref="D311:O311" si="93">SUM(D303+D305+D307+D309)</f>
        <v>1304.5</v>
      </c>
      <c r="E311" s="51">
        <f t="shared" si="93"/>
        <v>1304.5</v>
      </c>
      <c r="F311" s="51">
        <f t="shared" si="93"/>
        <v>600</v>
      </c>
      <c r="G311" s="51">
        <f t="shared" si="93"/>
        <v>297.5</v>
      </c>
      <c r="H311" s="51">
        <f t="shared" si="93"/>
        <v>70.5</v>
      </c>
      <c r="I311" s="51">
        <f t="shared" si="93"/>
        <v>0</v>
      </c>
      <c r="J311" s="51">
        <f t="shared" si="93"/>
        <v>300</v>
      </c>
      <c r="K311" s="51">
        <f t="shared" si="93"/>
        <v>298</v>
      </c>
      <c r="L311" s="51">
        <f t="shared" si="93"/>
        <v>334</v>
      </c>
      <c r="M311" s="51">
        <f t="shared" si="93"/>
        <v>0</v>
      </c>
      <c r="N311" s="51">
        <f t="shared" si="93"/>
        <v>1304.5</v>
      </c>
      <c r="O311" s="51">
        <f t="shared" si="93"/>
        <v>595.5</v>
      </c>
      <c r="P311" s="180"/>
    </row>
    <row r="312" spans="1:16" s="177" customFormat="1" ht="22.5" customHeight="1" x14ac:dyDescent="0.2">
      <c r="A312" s="97"/>
      <c r="B312" s="23" t="s">
        <v>64</v>
      </c>
      <c r="C312" s="23"/>
      <c r="D312" s="51"/>
      <c r="E312" s="51"/>
      <c r="F312" s="51"/>
      <c r="G312" s="51"/>
      <c r="H312" s="51"/>
      <c r="I312" s="51"/>
      <c r="J312" s="51"/>
      <c r="K312" s="51"/>
      <c r="L312" s="51"/>
      <c r="M312" s="52"/>
      <c r="N312" s="12"/>
      <c r="O312" s="12"/>
      <c r="P312" s="180"/>
    </row>
    <row r="313" spans="1:16" ht="28.5" customHeight="1" x14ac:dyDescent="0.2">
      <c r="A313" s="97"/>
      <c r="B313" s="23" t="s">
        <v>65</v>
      </c>
      <c r="C313" s="23"/>
      <c r="D313" s="51">
        <f t="shared" ref="D313:K313" si="94">SUM(D304+D306+D308+D310)</f>
        <v>1304.5</v>
      </c>
      <c r="E313" s="51">
        <f t="shared" si="94"/>
        <v>1304.5</v>
      </c>
      <c r="F313" s="51">
        <f t="shared" si="94"/>
        <v>600</v>
      </c>
      <c r="G313" s="51">
        <f t="shared" si="94"/>
        <v>297.5</v>
      </c>
      <c r="H313" s="51">
        <f t="shared" si="94"/>
        <v>70.5</v>
      </c>
      <c r="I313" s="51">
        <f t="shared" si="94"/>
        <v>0</v>
      </c>
      <c r="J313" s="51">
        <f t="shared" si="94"/>
        <v>300</v>
      </c>
      <c r="K313" s="51">
        <f t="shared" si="94"/>
        <v>298</v>
      </c>
      <c r="L313" s="51">
        <f t="shared" ref="L313" si="95">SUM(L303+L305+L307+L309)</f>
        <v>334</v>
      </c>
      <c r="M313" s="51">
        <f>SUM(M304+M306+M308+M310)</f>
        <v>0</v>
      </c>
      <c r="N313" s="51">
        <f>SUM(N304+N306+N308+N310)</f>
        <v>1304.5</v>
      </c>
      <c r="O313" s="51">
        <f>SUM(O304+O306+O308+O310)</f>
        <v>595.5</v>
      </c>
    </row>
    <row r="314" spans="1:16" ht="29.25" customHeight="1" x14ac:dyDescent="0.2">
      <c r="A314" s="98"/>
      <c r="B314" s="27" t="s">
        <v>67</v>
      </c>
      <c r="C314" s="27"/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7"/>
      <c r="O314" s="140"/>
    </row>
    <row r="315" spans="1:16" ht="27" customHeight="1" x14ac:dyDescent="0.2">
      <c r="A315" s="31" t="s">
        <v>2</v>
      </c>
      <c r="B315" s="42"/>
      <c r="C315" s="42"/>
      <c r="D315" s="53">
        <f t="shared" ref="D315:O315" si="96">SUM(D311+D299)</f>
        <v>8910.5</v>
      </c>
      <c r="E315" s="53">
        <f t="shared" si="96"/>
        <v>8910.5</v>
      </c>
      <c r="F315" s="53">
        <f t="shared" si="96"/>
        <v>3095.9</v>
      </c>
      <c r="G315" s="53">
        <f t="shared" si="96"/>
        <v>2793.4</v>
      </c>
      <c r="H315" s="53">
        <f t="shared" si="96"/>
        <v>1434</v>
      </c>
      <c r="I315" s="53">
        <f t="shared" si="96"/>
        <v>721.14</v>
      </c>
      <c r="J315" s="53">
        <f t="shared" si="96"/>
        <v>1317.7449999999999</v>
      </c>
      <c r="K315" s="53">
        <f t="shared" si="96"/>
        <v>508.68000000000006</v>
      </c>
      <c r="L315" s="53">
        <f t="shared" si="96"/>
        <v>3062.85</v>
      </c>
      <c r="M315" s="53">
        <f t="shared" si="96"/>
        <v>0</v>
      </c>
      <c r="N315" s="53">
        <f t="shared" si="96"/>
        <v>8910.494999999999</v>
      </c>
      <c r="O315" s="53">
        <f t="shared" si="96"/>
        <v>4023.2200000000003</v>
      </c>
    </row>
    <row r="316" spans="1:16" s="1" customFormat="1" ht="32.25" customHeight="1" x14ac:dyDescent="0.2">
      <c r="A316" s="31"/>
      <c r="B316" s="42" t="s">
        <v>64</v>
      </c>
      <c r="C316" s="42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67"/>
    </row>
    <row r="317" spans="1:16" s="1" customFormat="1" ht="31.5" customHeight="1" x14ac:dyDescent="0.2">
      <c r="A317" s="31"/>
      <c r="B317" s="42" t="s">
        <v>65</v>
      </c>
      <c r="C317" s="42"/>
      <c r="D317" s="53">
        <f t="shared" ref="D317:M317" si="97">SUM(D313+D301)</f>
        <v>5571.2</v>
      </c>
      <c r="E317" s="53">
        <f t="shared" si="97"/>
        <v>5571.2</v>
      </c>
      <c r="F317" s="53">
        <f t="shared" si="97"/>
        <v>3095.9</v>
      </c>
      <c r="G317" s="53">
        <f t="shared" si="97"/>
        <v>2793.4</v>
      </c>
      <c r="H317" s="53">
        <f t="shared" si="97"/>
        <v>466.70000000000005</v>
      </c>
      <c r="I317" s="53">
        <f t="shared" si="97"/>
        <v>64.900000000000006</v>
      </c>
      <c r="J317" s="53">
        <f t="shared" si="97"/>
        <v>1317.7449999999999</v>
      </c>
      <c r="K317" s="53">
        <f t="shared" si="97"/>
        <v>508.68000000000006</v>
      </c>
      <c r="L317" s="53">
        <f t="shared" si="97"/>
        <v>690.85</v>
      </c>
      <c r="M317" s="53">
        <f t="shared" si="97"/>
        <v>0</v>
      </c>
      <c r="N317" s="53">
        <f>SUM(F317+H317+J317+L317)</f>
        <v>5571.1950000000006</v>
      </c>
      <c r="O317" s="53">
        <f>SUM(G317+I317+K317+M317)</f>
        <v>3366.9800000000005</v>
      </c>
    </row>
    <row r="318" spans="1:16" s="1" customFormat="1" ht="30" customHeight="1" x14ac:dyDescent="0.2">
      <c r="A318" s="31"/>
      <c r="B318" s="54" t="s">
        <v>67</v>
      </c>
      <c r="C318" s="54"/>
      <c r="D318" s="53">
        <f t="shared" ref="D318:L318" si="98">SUM(D302)</f>
        <v>3339.3</v>
      </c>
      <c r="E318" s="53">
        <f t="shared" si="98"/>
        <v>3339.3</v>
      </c>
      <c r="F318" s="53">
        <f t="shared" si="98"/>
        <v>0</v>
      </c>
      <c r="G318" s="53">
        <f t="shared" si="98"/>
        <v>0</v>
      </c>
      <c r="H318" s="53">
        <f t="shared" si="98"/>
        <v>967.3</v>
      </c>
      <c r="I318" s="53">
        <f t="shared" si="98"/>
        <v>656.24</v>
      </c>
      <c r="J318" s="53">
        <f t="shared" si="98"/>
        <v>0</v>
      </c>
      <c r="K318" s="53">
        <f t="shared" si="98"/>
        <v>0</v>
      </c>
      <c r="L318" s="53">
        <f t="shared" si="98"/>
        <v>2372</v>
      </c>
      <c r="M318" s="53">
        <f>SUM(M314+M302)</f>
        <v>0</v>
      </c>
      <c r="N318" s="53">
        <f>SUM(N302)</f>
        <v>3339.3</v>
      </c>
      <c r="O318" s="53">
        <f>SUM(O302)</f>
        <v>656.24</v>
      </c>
    </row>
    <row r="319" spans="1:16" s="1" customFormat="1" ht="24.75" customHeight="1" x14ac:dyDescent="0.2">
      <c r="A319" s="581" t="s">
        <v>41</v>
      </c>
      <c r="B319" s="582"/>
      <c r="C319" s="583"/>
      <c r="D319" s="583"/>
      <c r="E319" s="583"/>
      <c r="F319" s="583"/>
      <c r="G319" s="583"/>
      <c r="H319" s="583"/>
      <c r="I319" s="583"/>
      <c r="J319" s="583"/>
      <c r="K319" s="583"/>
      <c r="L319" s="583"/>
      <c r="M319" s="583"/>
      <c r="N319" s="584"/>
      <c r="O319" s="3"/>
    </row>
    <row r="320" spans="1:16" s="1" customFormat="1" ht="37.5" customHeight="1" x14ac:dyDescent="0.25">
      <c r="A320" s="525" t="s">
        <v>42</v>
      </c>
      <c r="B320" s="247" t="s">
        <v>104</v>
      </c>
      <c r="C320" s="247"/>
      <c r="D320" s="295">
        <v>26533.3</v>
      </c>
      <c r="E320" s="295">
        <v>26533.3</v>
      </c>
      <c r="F320" s="210">
        <v>6633.3</v>
      </c>
      <c r="G320" s="210">
        <v>6002.6</v>
      </c>
      <c r="H320" s="210">
        <v>6633.3</v>
      </c>
      <c r="I320" s="210">
        <v>6002.6</v>
      </c>
      <c r="J320" s="210">
        <v>6633.3</v>
      </c>
      <c r="K320" s="210">
        <v>6612.2</v>
      </c>
      <c r="L320" s="210">
        <v>6633.3</v>
      </c>
      <c r="M320" s="210"/>
      <c r="N320" s="296">
        <f t="shared" ref="N320:N324" si="99">SUM(F320+H320+J320+L320)</f>
        <v>26533.200000000001</v>
      </c>
      <c r="O320" s="296">
        <f>SUM(G320+I320+K320+M320)</f>
        <v>18617.400000000001</v>
      </c>
    </row>
    <row r="321" spans="1:15" ht="47.25" x14ac:dyDescent="0.25">
      <c r="A321" s="526"/>
      <c r="B321" s="247" t="s">
        <v>60</v>
      </c>
      <c r="C321" s="247"/>
      <c r="D321" s="297">
        <v>12.4</v>
      </c>
      <c r="E321" s="297">
        <v>12.4</v>
      </c>
      <c r="F321" s="298"/>
      <c r="G321" s="298"/>
      <c r="H321" s="298">
        <v>12.4</v>
      </c>
      <c r="I321" s="298">
        <v>8.3000000000000007</v>
      </c>
      <c r="J321" s="298"/>
      <c r="K321" s="298">
        <v>0</v>
      </c>
      <c r="L321" s="299"/>
      <c r="M321" s="298"/>
      <c r="N321" s="300">
        <f t="shared" si="99"/>
        <v>12.4</v>
      </c>
      <c r="O321" s="300">
        <f t="shared" ref="O321:O324" si="100">SUM(G321+I321+K321+M321)</f>
        <v>8.3000000000000007</v>
      </c>
    </row>
    <row r="322" spans="1:15" ht="57" customHeight="1" x14ac:dyDescent="0.25">
      <c r="A322" s="526"/>
      <c r="B322" s="247" t="s">
        <v>51</v>
      </c>
      <c r="C322" s="247"/>
      <c r="D322" s="295">
        <v>30359.4</v>
      </c>
      <c r="E322" s="295">
        <v>30359.4</v>
      </c>
      <c r="F322" s="210">
        <v>7589.8</v>
      </c>
      <c r="G322" s="210">
        <v>6818.1</v>
      </c>
      <c r="H322" s="210">
        <v>7589.8</v>
      </c>
      <c r="I322" s="210">
        <v>6818.1</v>
      </c>
      <c r="J322" s="210">
        <v>7589.9</v>
      </c>
      <c r="K322" s="210">
        <v>6106.5</v>
      </c>
      <c r="L322" s="210">
        <v>7589.9</v>
      </c>
      <c r="M322" s="210"/>
      <c r="N322" s="295">
        <f t="shared" si="99"/>
        <v>30359.4</v>
      </c>
      <c r="O322" s="295">
        <f t="shared" si="100"/>
        <v>19742.7</v>
      </c>
    </row>
    <row r="323" spans="1:15" ht="66" customHeight="1" x14ac:dyDescent="0.25">
      <c r="A323" s="526"/>
      <c r="B323" s="247" t="s">
        <v>53</v>
      </c>
      <c r="C323" s="247"/>
      <c r="D323" s="210">
        <v>6739.4</v>
      </c>
      <c r="E323" s="210">
        <v>6739.4</v>
      </c>
      <c r="F323" s="210">
        <v>1684.9</v>
      </c>
      <c r="G323" s="210">
        <v>1714.8</v>
      </c>
      <c r="H323" s="210">
        <v>1684.9</v>
      </c>
      <c r="I323" s="210">
        <v>1714.9</v>
      </c>
      <c r="J323" s="210">
        <v>1684.8</v>
      </c>
      <c r="K323" s="210">
        <v>1700.8</v>
      </c>
      <c r="L323" s="210">
        <v>1684.8</v>
      </c>
      <c r="M323" s="210"/>
      <c r="N323" s="295">
        <f t="shared" si="99"/>
        <v>6739.4000000000005</v>
      </c>
      <c r="O323" s="295">
        <f t="shared" si="100"/>
        <v>5130.5</v>
      </c>
    </row>
    <row r="324" spans="1:15" ht="52.5" customHeight="1" x14ac:dyDescent="0.25">
      <c r="A324" s="526"/>
      <c r="B324" s="195" t="s">
        <v>103</v>
      </c>
      <c r="C324" s="195"/>
      <c r="D324" s="295">
        <v>470.4</v>
      </c>
      <c r="E324" s="295">
        <v>470.4</v>
      </c>
      <c r="F324" s="295">
        <v>117.6</v>
      </c>
      <c r="G324" s="210">
        <v>46.4</v>
      </c>
      <c r="H324" s="295">
        <v>117.6</v>
      </c>
      <c r="I324" s="210">
        <v>46.3</v>
      </c>
      <c r="J324" s="295">
        <v>117.6</v>
      </c>
      <c r="K324" s="210">
        <v>15</v>
      </c>
      <c r="L324" s="295">
        <v>117.6</v>
      </c>
      <c r="M324" s="210"/>
      <c r="N324" s="295">
        <f t="shared" si="99"/>
        <v>470.4</v>
      </c>
      <c r="O324" s="295">
        <f t="shared" si="100"/>
        <v>107.69999999999999</v>
      </c>
    </row>
    <row r="325" spans="1:15" ht="51.75" customHeight="1" x14ac:dyDescent="0.2">
      <c r="A325" s="6" t="s">
        <v>12</v>
      </c>
      <c r="B325" s="23"/>
      <c r="C325" s="23"/>
      <c r="D325" s="15">
        <f t="shared" ref="D325:O325" si="101">SUM(D324+D323+D322+D321+D320)</f>
        <v>64114.899999999994</v>
      </c>
      <c r="E325" s="15">
        <f t="shared" si="101"/>
        <v>64114.899999999994</v>
      </c>
      <c r="F325" s="15">
        <f t="shared" si="101"/>
        <v>16025.599999999999</v>
      </c>
      <c r="G325" s="15">
        <f t="shared" si="101"/>
        <v>14581.900000000001</v>
      </c>
      <c r="H325" s="15">
        <f t="shared" si="101"/>
        <v>16038</v>
      </c>
      <c r="I325" s="15">
        <f t="shared" si="101"/>
        <v>14590.2</v>
      </c>
      <c r="J325" s="15">
        <f t="shared" si="101"/>
        <v>16025.599999999999</v>
      </c>
      <c r="K325" s="15">
        <f t="shared" si="101"/>
        <v>14434.5</v>
      </c>
      <c r="L325" s="15">
        <f t="shared" si="101"/>
        <v>16025.599999999999</v>
      </c>
      <c r="M325" s="15">
        <f t="shared" si="101"/>
        <v>0</v>
      </c>
      <c r="N325" s="15">
        <f t="shared" si="101"/>
        <v>64114.8</v>
      </c>
      <c r="O325" s="15">
        <f t="shared" si="101"/>
        <v>43606.600000000006</v>
      </c>
    </row>
    <row r="326" spans="1:15" ht="36" customHeight="1" x14ac:dyDescent="0.2">
      <c r="A326" s="96"/>
      <c r="B326" s="23" t="s">
        <v>64</v>
      </c>
      <c r="C326" s="2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40"/>
    </row>
    <row r="327" spans="1:15" s="1" customFormat="1" ht="40.5" customHeight="1" x14ac:dyDescent="0.2">
      <c r="A327" s="96"/>
      <c r="B327" s="23" t="s">
        <v>65</v>
      </c>
      <c r="C327" s="23"/>
      <c r="D327" s="15">
        <f t="shared" ref="D327:O327" si="102">SUM(D324+D323+D322+D320)</f>
        <v>64102.5</v>
      </c>
      <c r="E327" s="15">
        <f t="shared" si="102"/>
        <v>64102.5</v>
      </c>
      <c r="F327" s="15">
        <f t="shared" si="102"/>
        <v>16025.599999999999</v>
      </c>
      <c r="G327" s="15">
        <f t="shared" si="102"/>
        <v>14581.900000000001</v>
      </c>
      <c r="H327" s="15">
        <f t="shared" si="102"/>
        <v>16025.599999999999</v>
      </c>
      <c r="I327" s="15">
        <f t="shared" si="102"/>
        <v>14581.900000000001</v>
      </c>
      <c r="J327" s="15">
        <f t="shared" si="102"/>
        <v>16025.599999999999</v>
      </c>
      <c r="K327" s="15">
        <f t="shared" si="102"/>
        <v>14434.5</v>
      </c>
      <c r="L327" s="15">
        <f t="shared" si="102"/>
        <v>16025.599999999999</v>
      </c>
      <c r="M327" s="15">
        <f t="shared" si="102"/>
        <v>0</v>
      </c>
      <c r="N327" s="15">
        <f t="shared" si="102"/>
        <v>64102.400000000009</v>
      </c>
      <c r="O327" s="15">
        <f t="shared" si="102"/>
        <v>43598.3</v>
      </c>
    </row>
    <row r="328" spans="1:15" s="1" customFormat="1" ht="32.25" customHeight="1" x14ac:dyDescent="0.2">
      <c r="A328" s="96"/>
      <c r="B328" s="27" t="s">
        <v>67</v>
      </c>
      <c r="C328" s="27"/>
      <c r="D328" s="15">
        <f t="shared" ref="D328:O328" si="103">SUM(D321)</f>
        <v>12.4</v>
      </c>
      <c r="E328" s="15">
        <f t="shared" si="103"/>
        <v>12.4</v>
      </c>
      <c r="F328" s="15">
        <f t="shared" si="103"/>
        <v>0</v>
      </c>
      <c r="G328" s="15">
        <f t="shared" si="103"/>
        <v>0</v>
      </c>
      <c r="H328" s="15">
        <f t="shared" si="103"/>
        <v>12.4</v>
      </c>
      <c r="I328" s="15">
        <f t="shared" si="103"/>
        <v>8.3000000000000007</v>
      </c>
      <c r="J328" s="15">
        <f t="shared" si="103"/>
        <v>0</v>
      </c>
      <c r="K328" s="15">
        <f t="shared" si="103"/>
        <v>0</v>
      </c>
      <c r="L328" s="15">
        <f t="shared" si="103"/>
        <v>0</v>
      </c>
      <c r="M328" s="15">
        <f t="shared" si="103"/>
        <v>0</v>
      </c>
      <c r="N328" s="15">
        <f t="shared" si="103"/>
        <v>12.4</v>
      </c>
      <c r="O328" s="15">
        <f t="shared" si="103"/>
        <v>8.3000000000000007</v>
      </c>
    </row>
    <row r="329" spans="1:15" s="1" customFormat="1" ht="32.25" customHeight="1" x14ac:dyDescent="0.25">
      <c r="A329" s="525" t="s">
        <v>43</v>
      </c>
      <c r="B329" s="437" t="s">
        <v>56</v>
      </c>
      <c r="C329" s="362"/>
      <c r="D329" s="286">
        <v>800</v>
      </c>
      <c r="E329" s="184">
        <v>800</v>
      </c>
      <c r="F329" s="185"/>
      <c r="G329" s="186"/>
      <c r="H329" s="187"/>
      <c r="I329" s="187"/>
      <c r="J329" s="188"/>
      <c r="K329" s="186"/>
      <c r="L329" s="184">
        <v>800</v>
      </c>
      <c r="M329" s="187"/>
      <c r="N329" s="189">
        <f>SUM(F329+H329+J329+L329)</f>
        <v>800</v>
      </c>
      <c r="O329" s="190">
        <f>SUM(G329+I329+K329+M329)</f>
        <v>0</v>
      </c>
    </row>
    <row r="330" spans="1:15" s="1" customFormat="1" ht="19.5" customHeight="1" x14ac:dyDescent="0.2">
      <c r="A330" s="526"/>
      <c r="B330" s="364" t="s">
        <v>64</v>
      </c>
      <c r="C330" s="363"/>
      <c r="D330" s="286"/>
      <c r="E330" s="184"/>
      <c r="F330" s="187"/>
      <c r="G330" s="187"/>
      <c r="H330" s="187"/>
      <c r="I330" s="187"/>
      <c r="J330" s="187"/>
      <c r="K330" s="186"/>
      <c r="L330" s="187"/>
      <c r="M330" s="187"/>
      <c r="N330" s="191"/>
      <c r="O330" s="192"/>
    </row>
    <row r="331" spans="1:15" s="1" customFormat="1" ht="24.75" customHeight="1" x14ac:dyDescent="0.25">
      <c r="A331" s="526"/>
      <c r="B331" s="364" t="s">
        <v>65</v>
      </c>
      <c r="C331" s="363"/>
      <c r="D331" s="286">
        <v>800</v>
      </c>
      <c r="E331" s="184">
        <v>800</v>
      </c>
      <c r="F331" s="185"/>
      <c r="G331" s="186"/>
      <c r="H331" s="187"/>
      <c r="I331" s="187"/>
      <c r="J331" s="188"/>
      <c r="K331" s="186"/>
      <c r="L331" s="184">
        <v>800</v>
      </c>
      <c r="M331" s="187"/>
      <c r="N331" s="189">
        <f>SUM(F331+H331+J331+L331)</f>
        <v>800</v>
      </c>
      <c r="O331" s="190">
        <f>SUM(G331+I331+K331+M331)</f>
        <v>0</v>
      </c>
    </row>
    <row r="332" spans="1:15" s="1" customFormat="1" ht="32.25" customHeight="1" x14ac:dyDescent="0.2">
      <c r="A332" s="526"/>
      <c r="B332" s="364" t="s">
        <v>66</v>
      </c>
      <c r="C332" s="363"/>
      <c r="D332" s="286"/>
      <c r="E332" s="184"/>
      <c r="F332" s="187"/>
      <c r="G332" s="188"/>
      <c r="H332" s="187"/>
      <c r="I332" s="187"/>
      <c r="J332" s="187"/>
      <c r="K332" s="187"/>
      <c r="L332" s="188"/>
      <c r="M332" s="187"/>
      <c r="N332" s="191"/>
      <c r="O332" s="192"/>
    </row>
    <row r="333" spans="1:15" s="1" customFormat="1" ht="31.5" customHeight="1" x14ac:dyDescent="0.25">
      <c r="A333" s="526"/>
      <c r="B333" s="364" t="s">
        <v>175</v>
      </c>
      <c r="C333" s="287"/>
      <c r="D333" s="286">
        <v>3290.9</v>
      </c>
      <c r="E333" s="286">
        <v>3290.9</v>
      </c>
      <c r="F333" s="187"/>
      <c r="G333" s="187"/>
      <c r="H333" s="286">
        <v>3290.9</v>
      </c>
      <c r="I333" s="187">
        <v>8.8000000000000007</v>
      </c>
      <c r="J333" s="286"/>
      <c r="K333" s="186"/>
      <c r="L333" s="187"/>
      <c r="M333" s="187"/>
      <c r="N333" s="189">
        <f>SUM(F333+H333+J333+L333)</f>
        <v>3290.9</v>
      </c>
      <c r="O333" s="190">
        <f>SUM(G333+I333+K333+M333)</f>
        <v>8.8000000000000007</v>
      </c>
    </row>
    <row r="334" spans="1:15" s="1" customFormat="1" ht="19.5" customHeight="1" x14ac:dyDescent="0.2">
      <c r="A334" s="526"/>
      <c r="B334" s="365" t="s">
        <v>64</v>
      </c>
      <c r="C334" s="287"/>
      <c r="D334" s="286"/>
      <c r="E334" s="184"/>
      <c r="F334" s="187"/>
      <c r="G334" s="187"/>
      <c r="H334" s="187"/>
      <c r="I334" s="187"/>
      <c r="J334" s="187"/>
      <c r="K334" s="186"/>
      <c r="L334" s="186"/>
      <c r="M334" s="187"/>
      <c r="N334" s="191"/>
      <c r="O334" s="192"/>
    </row>
    <row r="335" spans="1:15" s="1" customFormat="1" ht="30.75" customHeight="1" x14ac:dyDescent="0.25">
      <c r="A335" s="526"/>
      <c r="B335" s="364" t="s">
        <v>65</v>
      </c>
      <c r="C335" s="363"/>
      <c r="D335" s="286">
        <v>3290.9</v>
      </c>
      <c r="E335" s="286">
        <v>3290.9</v>
      </c>
      <c r="F335" s="187"/>
      <c r="G335" s="187"/>
      <c r="H335" s="286">
        <v>3290.9</v>
      </c>
      <c r="I335" s="187">
        <v>8.8000000000000007</v>
      </c>
      <c r="J335" s="187"/>
      <c r="K335" s="186"/>
      <c r="L335" s="187"/>
      <c r="M335" s="187"/>
      <c r="N335" s="189">
        <f>SUM(F335+H335+J335+L335)</f>
        <v>3290.9</v>
      </c>
      <c r="O335" s="190">
        <f>SUM(G335+I335+K335+M335)</f>
        <v>8.8000000000000007</v>
      </c>
    </row>
    <row r="336" spans="1:15" s="1" customFormat="1" ht="25.5" customHeight="1" x14ac:dyDescent="0.2">
      <c r="A336" s="526"/>
      <c r="B336" s="364" t="s">
        <v>66</v>
      </c>
      <c r="C336" s="363"/>
      <c r="D336" s="286"/>
      <c r="E336" s="184"/>
      <c r="F336" s="187"/>
      <c r="G336" s="187"/>
      <c r="H336" s="187"/>
      <c r="I336" s="187"/>
      <c r="J336" s="187"/>
      <c r="K336" s="186"/>
      <c r="L336" s="186"/>
      <c r="M336" s="187"/>
      <c r="N336" s="193"/>
      <c r="O336" s="17"/>
    </row>
    <row r="337" spans="1:15" ht="58.5" customHeight="1" x14ac:dyDescent="0.25">
      <c r="A337" s="526"/>
      <c r="B337" s="364" t="s">
        <v>176</v>
      </c>
      <c r="C337" s="363"/>
      <c r="D337" s="286">
        <v>405.9</v>
      </c>
      <c r="E337" s="286">
        <v>405.9</v>
      </c>
      <c r="F337" s="194"/>
      <c r="G337" s="187"/>
      <c r="H337" s="286">
        <v>405.9</v>
      </c>
      <c r="I337" s="184">
        <v>405.9</v>
      </c>
      <c r="J337" s="187"/>
      <c r="K337" s="186"/>
      <c r="L337" s="184"/>
      <c r="M337" s="187"/>
      <c r="N337" s="189">
        <f>SUM(F337+H337+J337+L337)</f>
        <v>405.9</v>
      </c>
      <c r="O337" s="190">
        <f>SUM(G337+I337+K337+M337)</f>
        <v>405.9</v>
      </c>
    </row>
    <row r="338" spans="1:15" ht="26.25" customHeight="1" x14ac:dyDescent="0.25">
      <c r="A338" s="526"/>
      <c r="B338" s="365" t="s">
        <v>64</v>
      </c>
      <c r="C338" s="287"/>
      <c r="D338" s="286"/>
      <c r="E338" s="184"/>
      <c r="F338" s="187"/>
      <c r="G338" s="187"/>
      <c r="H338" s="187"/>
      <c r="I338" s="187"/>
      <c r="J338" s="187"/>
      <c r="K338" s="186"/>
      <c r="L338" s="184"/>
      <c r="M338" s="187"/>
      <c r="N338" s="189"/>
      <c r="O338" s="190"/>
    </row>
    <row r="339" spans="1:15" ht="24" customHeight="1" x14ac:dyDescent="0.25">
      <c r="A339" s="526"/>
      <c r="B339" s="364" t="s">
        <v>65</v>
      </c>
      <c r="C339" s="363"/>
      <c r="D339" s="286">
        <v>405.9</v>
      </c>
      <c r="E339" s="286">
        <v>405.9</v>
      </c>
      <c r="F339" s="194"/>
      <c r="G339" s="187"/>
      <c r="H339" s="286">
        <v>405.9</v>
      </c>
      <c r="I339" s="286">
        <v>405.9</v>
      </c>
      <c r="J339" s="187"/>
      <c r="K339" s="186"/>
      <c r="L339" s="184"/>
      <c r="M339" s="187"/>
      <c r="N339" s="189">
        <f>SUM(F339+H339+J339+L339)</f>
        <v>405.9</v>
      </c>
      <c r="O339" s="190">
        <f>SUM(G339+I339+K339+M339)</f>
        <v>405.9</v>
      </c>
    </row>
    <row r="340" spans="1:15" ht="33.75" customHeight="1" x14ac:dyDescent="0.2">
      <c r="A340" s="526"/>
      <c r="B340" s="364" t="s">
        <v>66</v>
      </c>
      <c r="C340" s="363"/>
      <c r="D340" s="286"/>
      <c r="E340" s="184"/>
      <c r="F340" s="187"/>
      <c r="G340" s="187"/>
      <c r="H340" s="187"/>
      <c r="I340" s="187"/>
      <c r="J340" s="187"/>
      <c r="K340" s="186"/>
      <c r="L340" s="186"/>
      <c r="M340" s="187"/>
      <c r="N340" s="193"/>
      <c r="O340" s="17"/>
    </row>
    <row r="341" spans="1:15" ht="45" customHeight="1" x14ac:dyDescent="0.25">
      <c r="A341" s="526"/>
      <c r="B341" s="364" t="s">
        <v>177</v>
      </c>
      <c r="C341" s="364"/>
      <c r="D341" s="286">
        <v>1590.45</v>
      </c>
      <c r="E341" s="286">
        <v>1590.45</v>
      </c>
      <c r="F341" s="187">
        <v>397.61</v>
      </c>
      <c r="G341" s="187">
        <v>753.3</v>
      </c>
      <c r="H341" s="187">
        <v>397.61</v>
      </c>
      <c r="I341" s="187">
        <v>753.2</v>
      </c>
      <c r="J341" s="187">
        <v>397.61</v>
      </c>
      <c r="K341" s="186">
        <v>84</v>
      </c>
      <c r="L341" s="187">
        <v>397.61</v>
      </c>
      <c r="M341" s="187"/>
      <c r="N341" s="189">
        <f>SUM(F341+H341+J341+L341)</f>
        <v>1590.44</v>
      </c>
      <c r="O341" s="190">
        <f>SUM(G341+I341+K341+M341)</f>
        <v>1590.5</v>
      </c>
    </row>
    <row r="342" spans="1:15" ht="20.25" customHeight="1" x14ac:dyDescent="0.2">
      <c r="A342" s="526"/>
      <c r="B342" s="365" t="s">
        <v>64</v>
      </c>
      <c r="C342" s="365"/>
      <c r="D342" s="286"/>
      <c r="E342" s="184"/>
      <c r="F342" s="187"/>
      <c r="G342" s="187"/>
      <c r="H342" s="187"/>
      <c r="I342" s="187"/>
      <c r="J342" s="187"/>
      <c r="K342" s="186"/>
      <c r="L342" s="186"/>
      <c r="M342" s="187"/>
      <c r="N342" s="193"/>
      <c r="O342" s="17"/>
    </row>
    <row r="343" spans="1:15" ht="23.25" customHeight="1" x14ac:dyDescent="0.25">
      <c r="A343" s="526"/>
      <c r="B343" s="364" t="s">
        <v>65</v>
      </c>
      <c r="C343" s="364"/>
      <c r="D343" s="286">
        <v>1590.45</v>
      </c>
      <c r="E343" s="286">
        <v>1590.45</v>
      </c>
      <c r="F343" s="187">
        <v>397.61</v>
      </c>
      <c r="G343" s="187">
        <v>753.3</v>
      </c>
      <c r="H343" s="187">
        <v>397.61</v>
      </c>
      <c r="I343" s="187">
        <v>753.2</v>
      </c>
      <c r="J343" s="187">
        <v>397.61</v>
      </c>
      <c r="K343" s="186">
        <v>84</v>
      </c>
      <c r="L343" s="187">
        <v>397.61</v>
      </c>
      <c r="M343" s="187"/>
      <c r="N343" s="189">
        <f>SUM(F343+H343+J343+L343)</f>
        <v>1590.44</v>
      </c>
      <c r="O343" s="190">
        <f>SUM(G343+I343+K343+M343)</f>
        <v>1590.5</v>
      </c>
    </row>
    <row r="344" spans="1:15" ht="22.5" customHeight="1" x14ac:dyDescent="0.2">
      <c r="A344" s="526"/>
      <c r="B344" s="364" t="s">
        <v>66</v>
      </c>
      <c r="C344" s="364"/>
      <c r="D344" s="286"/>
      <c r="E344" s="184"/>
      <c r="F344" s="187"/>
      <c r="G344" s="187"/>
      <c r="H344" s="187"/>
      <c r="I344" s="187"/>
      <c r="J344" s="187"/>
      <c r="K344" s="186"/>
      <c r="L344" s="186"/>
      <c r="M344" s="187"/>
      <c r="N344" s="193"/>
      <c r="O344" s="17"/>
    </row>
    <row r="345" spans="1:15" ht="31.5" customHeight="1" x14ac:dyDescent="0.25">
      <c r="A345" s="526"/>
      <c r="B345" s="364" t="s">
        <v>70</v>
      </c>
      <c r="C345" s="363"/>
      <c r="D345" s="286">
        <v>178.5</v>
      </c>
      <c r="E345" s="286">
        <v>178.5</v>
      </c>
      <c r="F345" s="187"/>
      <c r="G345" s="187">
        <v>0</v>
      </c>
      <c r="H345" s="184">
        <v>178.5</v>
      </c>
      <c r="I345" s="187">
        <v>96</v>
      </c>
      <c r="J345" s="184"/>
      <c r="K345" s="186"/>
      <c r="L345" s="186"/>
      <c r="M345" s="187"/>
      <c r="N345" s="189">
        <f>SUM(F345+H345+J345+L345)</f>
        <v>178.5</v>
      </c>
      <c r="O345" s="190">
        <f>SUM(G345+I345+K345+M345)</f>
        <v>96</v>
      </c>
    </row>
    <row r="346" spans="1:15" ht="20.25" customHeight="1" x14ac:dyDescent="0.25">
      <c r="A346" s="526"/>
      <c r="B346" s="365" t="s">
        <v>64</v>
      </c>
      <c r="C346" s="287"/>
      <c r="D346" s="286"/>
      <c r="E346" s="184"/>
      <c r="F346" s="187"/>
      <c r="G346" s="187"/>
      <c r="H346" s="184"/>
      <c r="I346" s="187"/>
      <c r="J346" s="184"/>
      <c r="K346" s="186"/>
      <c r="L346" s="186"/>
      <c r="M346" s="187"/>
      <c r="N346" s="189"/>
      <c r="O346" s="190"/>
    </row>
    <row r="347" spans="1:15" ht="24.75" customHeight="1" x14ac:dyDescent="0.25">
      <c r="A347" s="526"/>
      <c r="B347" s="364" t="s">
        <v>65</v>
      </c>
      <c r="C347" s="363"/>
      <c r="D347" s="286">
        <v>178.5</v>
      </c>
      <c r="E347" s="286">
        <v>178.5</v>
      </c>
      <c r="F347" s="187"/>
      <c r="G347" s="187">
        <v>0</v>
      </c>
      <c r="H347" s="184">
        <v>178.5</v>
      </c>
      <c r="I347" s="187">
        <v>96</v>
      </c>
      <c r="J347" s="184"/>
      <c r="K347" s="186"/>
      <c r="L347" s="186"/>
      <c r="M347" s="187"/>
      <c r="N347" s="189">
        <f>SUM(F347+H347+J347+L347)</f>
        <v>178.5</v>
      </c>
      <c r="O347" s="190">
        <f>SUM(G347+I347+K347+M347)</f>
        <v>96</v>
      </c>
    </row>
    <row r="348" spans="1:15" ht="33.75" customHeight="1" thickBot="1" x14ac:dyDescent="0.25">
      <c r="A348" s="526"/>
      <c r="B348" s="364" t="s">
        <v>66</v>
      </c>
      <c r="C348" s="363"/>
      <c r="D348" s="287"/>
      <c r="E348" s="187"/>
      <c r="F348" s="187"/>
      <c r="G348" s="187"/>
      <c r="H348" s="187"/>
      <c r="I348" s="187"/>
      <c r="J348" s="187"/>
      <c r="K348" s="186"/>
      <c r="L348" s="186"/>
      <c r="M348" s="187"/>
      <c r="N348" s="193"/>
      <c r="O348" s="17"/>
    </row>
    <row r="349" spans="1:15" ht="41.25" customHeight="1" x14ac:dyDescent="0.2">
      <c r="A349" s="6" t="s">
        <v>12</v>
      </c>
      <c r="B349" s="35"/>
      <c r="C349" s="375"/>
      <c r="D349" s="48">
        <f t="shared" ref="D349:O349" si="104">SUM(D329+D333+D337+D345+D341)</f>
        <v>6265.75</v>
      </c>
      <c r="E349" s="48">
        <f t="shared" si="104"/>
        <v>6265.75</v>
      </c>
      <c r="F349" s="48">
        <f t="shared" si="104"/>
        <v>397.61</v>
      </c>
      <c r="G349" s="48">
        <f t="shared" si="104"/>
        <v>753.3</v>
      </c>
      <c r="H349" s="48">
        <f t="shared" si="104"/>
        <v>4272.91</v>
      </c>
      <c r="I349" s="48">
        <f t="shared" si="104"/>
        <v>1263.9000000000001</v>
      </c>
      <c r="J349" s="48">
        <f t="shared" si="104"/>
        <v>397.61</v>
      </c>
      <c r="K349" s="48">
        <f t="shared" si="104"/>
        <v>84</v>
      </c>
      <c r="L349" s="48">
        <f t="shared" si="104"/>
        <v>1197.6100000000001</v>
      </c>
      <c r="M349" s="48">
        <f t="shared" si="104"/>
        <v>0</v>
      </c>
      <c r="N349" s="48">
        <f t="shared" si="104"/>
        <v>6265.74</v>
      </c>
      <c r="O349" s="48">
        <f t="shared" si="104"/>
        <v>2101.1999999999998</v>
      </c>
    </row>
    <row r="350" spans="1:15" ht="31.5" customHeight="1" x14ac:dyDescent="0.2">
      <c r="A350" s="585"/>
      <c r="B350" s="23" t="s">
        <v>64</v>
      </c>
      <c r="C350" s="23"/>
      <c r="D350" s="44"/>
      <c r="E350" s="44"/>
      <c r="F350" s="45"/>
      <c r="G350" s="45"/>
      <c r="H350" s="44"/>
      <c r="I350" s="44"/>
      <c r="J350" s="44"/>
      <c r="K350" s="46"/>
      <c r="L350" s="47"/>
      <c r="M350" s="44"/>
      <c r="N350" s="151"/>
      <c r="O350" s="12"/>
    </row>
    <row r="351" spans="1:15" ht="34.5" customHeight="1" x14ac:dyDescent="0.2">
      <c r="A351" s="528"/>
      <c r="B351" s="23" t="s">
        <v>65</v>
      </c>
      <c r="C351" s="23"/>
      <c r="D351" s="48">
        <f t="shared" ref="D351:O351" si="105">SUM(D347+D339+D335+D331+D341)</f>
        <v>6265.75</v>
      </c>
      <c r="E351" s="48">
        <f t="shared" si="105"/>
        <v>6265.75</v>
      </c>
      <c r="F351" s="48">
        <f t="shared" si="105"/>
        <v>397.61</v>
      </c>
      <c r="G351" s="48">
        <f t="shared" si="105"/>
        <v>753.3</v>
      </c>
      <c r="H351" s="48">
        <f t="shared" si="105"/>
        <v>4272.91</v>
      </c>
      <c r="I351" s="48">
        <f t="shared" si="105"/>
        <v>1263.9000000000001</v>
      </c>
      <c r="J351" s="48">
        <f t="shared" si="105"/>
        <v>397.61</v>
      </c>
      <c r="K351" s="48">
        <f t="shared" si="105"/>
        <v>84</v>
      </c>
      <c r="L351" s="48">
        <f t="shared" si="105"/>
        <v>1197.6100000000001</v>
      </c>
      <c r="M351" s="48">
        <f t="shared" si="105"/>
        <v>0</v>
      </c>
      <c r="N351" s="48">
        <f t="shared" si="105"/>
        <v>6265.74</v>
      </c>
      <c r="O351" s="48">
        <f t="shared" si="105"/>
        <v>2101.1999999999998</v>
      </c>
    </row>
    <row r="352" spans="1:15" ht="36.75" customHeight="1" thickBot="1" x14ac:dyDescent="0.25">
      <c r="A352" s="529"/>
      <c r="B352" s="36" t="s">
        <v>66</v>
      </c>
      <c r="C352" s="82"/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/>
      <c r="J352" s="7">
        <v>0</v>
      </c>
      <c r="K352" s="7">
        <v>0</v>
      </c>
      <c r="L352" s="7">
        <v>0</v>
      </c>
      <c r="M352" s="7"/>
      <c r="N352" s="7"/>
      <c r="O352" s="140"/>
    </row>
    <row r="353" spans="1:15" s="428" customFormat="1" ht="36.75" customHeight="1" x14ac:dyDescent="0.2">
      <c r="A353" s="613" t="s">
        <v>72</v>
      </c>
      <c r="B353" s="438" t="s">
        <v>69</v>
      </c>
      <c r="C353" s="610"/>
      <c r="D353" s="440">
        <v>3234.5</v>
      </c>
      <c r="E353" s="440">
        <v>3234.5</v>
      </c>
      <c r="F353" s="441">
        <v>808.6</v>
      </c>
      <c r="G353" s="441">
        <v>732</v>
      </c>
      <c r="H353" s="441">
        <v>808.6</v>
      </c>
      <c r="I353" s="441">
        <v>732</v>
      </c>
      <c r="J353" s="441">
        <v>808.6</v>
      </c>
      <c r="K353" s="441">
        <v>584.20000000000005</v>
      </c>
      <c r="L353" s="441">
        <v>808.7</v>
      </c>
      <c r="M353" s="441">
        <v>0</v>
      </c>
      <c r="N353" s="462">
        <f>SUM(F353+H353+J353+L353)</f>
        <v>3234.5</v>
      </c>
      <c r="O353" s="462">
        <f>SUM(G353+I353+K353+M353)</f>
        <v>2048.1999999999998</v>
      </c>
    </row>
    <row r="354" spans="1:15" s="428" customFormat="1" ht="22.5" customHeight="1" x14ac:dyDescent="0.2">
      <c r="A354" s="528"/>
      <c r="B354" s="387" t="s">
        <v>64</v>
      </c>
      <c r="C354" s="611"/>
      <c r="D354" s="429"/>
      <c r="E354" s="429"/>
      <c r="F354" s="441"/>
      <c r="G354" s="441"/>
      <c r="H354" s="441"/>
      <c r="I354" s="441"/>
      <c r="J354" s="441"/>
      <c r="K354" s="441"/>
      <c r="L354" s="441"/>
      <c r="M354" s="441"/>
      <c r="N354" s="463"/>
      <c r="O354" s="152"/>
    </row>
    <row r="355" spans="1:15" s="428" customFormat="1" ht="23.25" customHeight="1" x14ac:dyDescent="0.2">
      <c r="A355" s="528"/>
      <c r="B355" s="387" t="s">
        <v>65</v>
      </c>
      <c r="C355" s="611"/>
      <c r="D355" s="440">
        <v>3234.5</v>
      </c>
      <c r="E355" s="440">
        <v>3234.5</v>
      </c>
      <c r="F355" s="441">
        <v>808.6</v>
      </c>
      <c r="G355" s="441">
        <v>732</v>
      </c>
      <c r="H355" s="441">
        <v>808.6</v>
      </c>
      <c r="I355" s="441">
        <v>732</v>
      </c>
      <c r="J355" s="441">
        <v>808.6</v>
      </c>
      <c r="K355" s="441">
        <v>584.20000000000005</v>
      </c>
      <c r="L355" s="441">
        <v>808.7</v>
      </c>
      <c r="M355" s="441">
        <v>0</v>
      </c>
      <c r="N355" s="462">
        <f>SUM(F355+H355+J355+L355)</f>
        <v>3234.5</v>
      </c>
      <c r="O355" s="462">
        <f>SUM(G355+I355+K355+M355)</f>
        <v>2048.1999999999998</v>
      </c>
    </row>
    <row r="356" spans="1:15" s="428" customFormat="1" ht="36.75" customHeight="1" x14ac:dyDescent="0.2">
      <c r="A356" s="528"/>
      <c r="B356" s="384" t="s">
        <v>66</v>
      </c>
      <c r="C356" s="611"/>
      <c r="D356" s="429"/>
      <c r="E356" s="429"/>
      <c r="F356" s="101"/>
      <c r="G356" s="101"/>
      <c r="H356" s="101"/>
      <c r="I356" s="101"/>
      <c r="J356" s="101"/>
      <c r="K356" s="101"/>
      <c r="L356" s="101"/>
      <c r="M356" s="101"/>
      <c r="N356" s="463"/>
      <c r="O356" s="152"/>
    </row>
    <row r="357" spans="1:15" s="428" customFormat="1" ht="36.75" customHeight="1" x14ac:dyDescent="0.2">
      <c r="A357" s="528"/>
      <c r="B357" s="438" t="s">
        <v>83</v>
      </c>
      <c r="C357" s="611"/>
      <c r="D357" s="440">
        <v>8221.2000000000007</v>
      </c>
      <c r="E357" s="440">
        <v>8221.2000000000007</v>
      </c>
      <c r="F357" s="441">
        <v>1973</v>
      </c>
      <c r="G357" s="441">
        <v>1973.2</v>
      </c>
      <c r="H357" s="441">
        <v>1973.2</v>
      </c>
      <c r="I357" s="441">
        <v>1973.2</v>
      </c>
      <c r="J357" s="441">
        <v>2137.5</v>
      </c>
      <c r="K357" s="441">
        <v>2188.8000000000002</v>
      </c>
      <c r="L357" s="441">
        <v>2137.5</v>
      </c>
      <c r="M357" s="441">
        <v>0</v>
      </c>
      <c r="N357" s="462">
        <f>SUM(F357+H357+J357+L357)</f>
        <v>8221.2000000000007</v>
      </c>
      <c r="O357" s="510">
        <f>SUM(G357+I357+K357+M357)</f>
        <v>6135.2000000000007</v>
      </c>
    </row>
    <row r="358" spans="1:15" s="428" customFormat="1" ht="22.5" customHeight="1" x14ac:dyDescent="0.2">
      <c r="A358" s="528"/>
      <c r="B358" s="387" t="s">
        <v>64</v>
      </c>
      <c r="C358" s="611"/>
      <c r="D358" s="440"/>
      <c r="E358" s="440"/>
      <c r="F358" s="441"/>
      <c r="G358" s="441"/>
      <c r="H358" s="441"/>
      <c r="I358" s="441"/>
      <c r="J358" s="441"/>
      <c r="K358" s="441"/>
      <c r="L358" s="441"/>
      <c r="M358" s="441"/>
      <c r="N358" s="463"/>
      <c r="O358" s="152"/>
    </row>
    <row r="359" spans="1:15" s="428" customFormat="1" ht="20.25" customHeight="1" x14ac:dyDescent="0.2">
      <c r="A359" s="528"/>
      <c r="B359" s="387" t="s">
        <v>65</v>
      </c>
      <c r="C359" s="611"/>
      <c r="D359" s="440">
        <v>8221.2000000000007</v>
      </c>
      <c r="E359" s="440">
        <v>8221.2000000000007</v>
      </c>
      <c r="F359" s="441">
        <v>1973</v>
      </c>
      <c r="G359" s="441">
        <v>1973.2</v>
      </c>
      <c r="H359" s="441">
        <v>1973.2</v>
      </c>
      <c r="I359" s="441">
        <v>1973.2</v>
      </c>
      <c r="J359" s="441">
        <v>2137.5</v>
      </c>
      <c r="K359" s="441">
        <v>2188.8000000000002</v>
      </c>
      <c r="L359" s="441">
        <v>2137.5</v>
      </c>
      <c r="M359" s="441">
        <v>0</v>
      </c>
      <c r="N359" s="462">
        <f>SUM(F359+H359+J359+L359)</f>
        <v>8221.2000000000007</v>
      </c>
      <c r="O359" s="510">
        <f>SUM(G359+I359+K359+M359)</f>
        <v>6135.2000000000007</v>
      </c>
    </row>
    <row r="360" spans="1:15" s="428" customFormat="1" ht="36.75" customHeight="1" x14ac:dyDescent="0.2">
      <c r="A360" s="528"/>
      <c r="B360" s="384" t="s">
        <v>66</v>
      </c>
      <c r="C360" s="611"/>
      <c r="D360" s="440"/>
      <c r="E360" s="440"/>
      <c r="F360" s="441"/>
      <c r="G360" s="441"/>
      <c r="H360" s="441"/>
      <c r="I360" s="441"/>
      <c r="J360" s="441"/>
      <c r="K360" s="441"/>
      <c r="L360" s="441"/>
      <c r="M360" s="441"/>
      <c r="N360" s="463"/>
      <c r="O360" s="152"/>
    </row>
    <row r="361" spans="1:15" s="428" customFormat="1" ht="21.75" customHeight="1" x14ac:dyDescent="0.2">
      <c r="A361" s="528"/>
      <c r="B361" s="402" t="s">
        <v>178</v>
      </c>
      <c r="C361" s="611"/>
      <c r="D361" s="440">
        <v>100</v>
      </c>
      <c r="E361" s="440">
        <v>100</v>
      </c>
      <c r="F361" s="441">
        <v>25</v>
      </c>
      <c r="G361" s="441">
        <v>0</v>
      </c>
      <c r="H361" s="441">
        <v>25</v>
      </c>
      <c r="I361" s="441">
        <v>0</v>
      </c>
      <c r="J361" s="441">
        <v>25</v>
      </c>
      <c r="K361" s="441">
        <v>100</v>
      </c>
      <c r="L361" s="441">
        <v>25</v>
      </c>
      <c r="M361" s="441">
        <v>0</v>
      </c>
      <c r="N361" s="462">
        <f>SUM(F361+H361+J361+L361)</f>
        <v>100</v>
      </c>
      <c r="O361" s="510">
        <f>SUM(G361+I361+K361+M361)</f>
        <v>100</v>
      </c>
    </row>
    <row r="362" spans="1:15" s="428" customFormat="1" ht="20.25" customHeight="1" x14ac:dyDescent="0.2">
      <c r="A362" s="528"/>
      <c r="B362" s="387" t="s">
        <v>64</v>
      </c>
      <c r="C362" s="611"/>
      <c r="D362" s="440"/>
      <c r="E362" s="440"/>
      <c r="F362" s="441"/>
      <c r="G362" s="441"/>
      <c r="H362" s="441"/>
      <c r="I362" s="441"/>
      <c r="J362" s="441"/>
      <c r="K362" s="441"/>
      <c r="L362" s="441"/>
      <c r="M362" s="441"/>
      <c r="N362" s="463"/>
      <c r="O362" s="152"/>
    </row>
    <row r="363" spans="1:15" s="428" customFormat="1" ht="22.5" customHeight="1" x14ac:dyDescent="0.2">
      <c r="A363" s="528"/>
      <c r="B363" s="387" t="s">
        <v>65</v>
      </c>
      <c r="C363" s="611"/>
      <c r="D363" s="440">
        <v>100</v>
      </c>
      <c r="E363" s="440">
        <v>100</v>
      </c>
      <c r="F363" s="441">
        <v>25</v>
      </c>
      <c r="G363" s="441">
        <v>0</v>
      </c>
      <c r="H363" s="441">
        <v>25</v>
      </c>
      <c r="I363" s="441">
        <v>0</v>
      </c>
      <c r="J363" s="441">
        <v>25</v>
      </c>
      <c r="K363" s="441">
        <v>100</v>
      </c>
      <c r="L363" s="441">
        <v>25</v>
      </c>
      <c r="M363" s="441">
        <v>0</v>
      </c>
      <c r="N363" s="462">
        <f>SUM(F363+H363+J363+L363)</f>
        <v>100</v>
      </c>
      <c r="O363" s="510">
        <f>SUM(G363+I363+K363+M363)</f>
        <v>100</v>
      </c>
    </row>
    <row r="364" spans="1:15" s="428" customFormat="1" ht="36.75" customHeight="1" x14ac:dyDescent="0.2">
      <c r="A364" s="528"/>
      <c r="B364" s="384" t="s">
        <v>66</v>
      </c>
      <c r="C364" s="611"/>
      <c r="D364" s="440"/>
      <c r="E364" s="440"/>
      <c r="F364" s="441"/>
      <c r="G364" s="441"/>
      <c r="H364" s="441"/>
      <c r="I364" s="441"/>
      <c r="J364" s="441"/>
      <c r="K364" s="441"/>
      <c r="L364" s="441"/>
      <c r="M364" s="441"/>
      <c r="N364" s="463"/>
      <c r="O364" s="152"/>
    </row>
    <row r="365" spans="1:15" s="428" customFormat="1" ht="36.75" customHeight="1" x14ac:dyDescent="0.2">
      <c r="A365" s="528"/>
      <c r="B365" s="439" t="s">
        <v>179</v>
      </c>
      <c r="C365" s="611"/>
      <c r="D365" s="440">
        <v>200</v>
      </c>
      <c r="E365" s="440">
        <v>200</v>
      </c>
      <c r="F365" s="441">
        <v>0</v>
      </c>
      <c r="G365" s="441">
        <v>0</v>
      </c>
      <c r="H365" s="441">
        <v>200</v>
      </c>
      <c r="I365" s="441">
        <v>199.9</v>
      </c>
      <c r="J365" s="441">
        <v>0</v>
      </c>
      <c r="K365" s="441">
        <v>0</v>
      </c>
      <c r="L365" s="441">
        <v>0</v>
      </c>
      <c r="M365" s="441">
        <v>0</v>
      </c>
      <c r="N365" s="462">
        <f>SUM(F365+H365+J365+L365)</f>
        <v>200</v>
      </c>
      <c r="O365" s="510">
        <f>SUM(G365+I365+K365+M365)</f>
        <v>199.9</v>
      </c>
    </row>
    <row r="366" spans="1:15" s="428" customFormat="1" ht="21" customHeight="1" x14ac:dyDescent="0.2">
      <c r="A366" s="528"/>
      <c r="B366" s="387" t="s">
        <v>64</v>
      </c>
      <c r="C366" s="611"/>
      <c r="D366" s="440"/>
      <c r="E366" s="440"/>
      <c r="F366" s="441"/>
      <c r="G366" s="441"/>
      <c r="H366" s="441"/>
      <c r="I366" s="441"/>
      <c r="J366" s="441"/>
      <c r="K366" s="441"/>
      <c r="L366" s="441"/>
      <c r="M366" s="441"/>
      <c r="N366" s="463"/>
      <c r="O366" s="152"/>
    </row>
    <row r="367" spans="1:15" s="428" customFormat="1" ht="21.75" customHeight="1" x14ac:dyDescent="0.2">
      <c r="A367" s="528"/>
      <c r="B367" s="387" t="s">
        <v>65</v>
      </c>
      <c r="C367" s="611"/>
      <c r="D367" s="440">
        <v>200</v>
      </c>
      <c r="E367" s="440">
        <v>200</v>
      </c>
      <c r="F367" s="441">
        <v>0</v>
      </c>
      <c r="G367" s="441">
        <v>0</v>
      </c>
      <c r="H367" s="441">
        <v>200</v>
      </c>
      <c r="I367" s="441">
        <v>199.9</v>
      </c>
      <c r="J367" s="441">
        <v>0</v>
      </c>
      <c r="K367" s="441">
        <v>0</v>
      </c>
      <c r="L367" s="441">
        <v>0</v>
      </c>
      <c r="M367" s="441">
        <v>0</v>
      </c>
      <c r="N367" s="462">
        <f>SUM(F367+H367+J367+L367)</f>
        <v>200</v>
      </c>
      <c r="O367" s="510">
        <f>SUM(G367+I367+K367+M367)</f>
        <v>199.9</v>
      </c>
    </row>
    <row r="368" spans="1:15" s="428" customFormat="1" ht="30" customHeight="1" x14ac:dyDescent="0.2">
      <c r="A368" s="528"/>
      <c r="B368" s="384" t="s">
        <v>66</v>
      </c>
      <c r="C368" s="611"/>
      <c r="D368" s="440"/>
      <c r="E368" s="440"/>
      <c r="F368" s="441"/>
      <c r="G368" s="441"/>
      <c r="H368" s="441"/>
      <c r="I368" s="441"/>
      <c r="J368" s="441"/>
      <c r="K368" s="441"/>
      <c r="L368" s="441"/>
      <c r="M368" s="441"/>
      <c r="N368" s="463"/>
      <c r="O368" s="152"/>
    </row>
    <row r="369" spans="1:15" ht="43.5" customHeight="1" x14ac:dyDescent="0.2">
      <c r="A369" s="528"/>
      <c r="B369" s="439" t="s">
        <v>180</v>
      </c>
      <c r="C369" s="611"/>
      <c r="D369" s="440">
        <v>500</v>
      </c>
      <c r="E369" s="440">
        <v>500</v>
      </c>
      <c r="F369" s="441">
        <v>125</v>
      </c>
      <c r="G369" s="441">
        <v>0</v>
      </c>
      <c r="H369" s="441">
        <v>125</v>
      </c>
      <c r="I369" s="441">
        <v>166.3</v>
      </c>
      <c r="J369" s="441">
        <v>125</v>
      </c>
      <c r="K369" s="441">
        <v>125</v>
      </c>
      <c r="L369" s="441">
        <v>125</v>
      </c>
      <c r="M369" s="441">
        <v>0</v>
      </c>
      <c r="N369" s="462">
        <f>SUM(F369+H369+J369+L369)</f>
        <v>500</v>
      </c>
      <c r="O369" s="510">
        <f>SUM(G369+I369+K369+M369)</f>
        <v>291.3</v>
      </c>
    </row>
    <row r="370" spans="1:15" s="1" customFormat="1" ht="19.5" customHeight="1" x14ac:dyDescent="0.2">
      <c r="A370" s="528"/>
      <c r="B370" s="387" t="s">
        <v>64</v>
      </c>
      <c r="C370" s="611"/>
      <c r="D370" s="440"/>
      <c r="E370" s="440"/>
      <c r="F370" s="441"/>
      <c r="G370" s="441"/>
      <c r="H370" s="441"/>
      <c r="I370" s="441"/>
      <c r="J370" s="441"/>
      <c r="K370" s="441"/>
      <c r="L370" s="441"/>
      <c r="M370" s="441"/>
      <c r="N370" s="464"/>
      <c r="O370" s="465"/>
    </row>
    <row r="371" spans="1:15" s="1" customFormat="1" ht="19.5" customHeight="1" x14ac:dyDescent="0.2">
      <c r="A371" s="528"/>
      <c r="B371" s="387" t="s">
        <v>65</v>
      </c>
      <c r="C371" s="611"/>
      <c r="D371" s="440">
        <v>500</v>
      </c>
      <c r="E371" s="440">
        <v>500</v>
      </c>
      <c r="F371" s="441">
        <v>125</v>
      </c>
      <c r="G371" s="441">
        <v>0</v>
      </c>
      <c r="H371" s="441">
        <v>125</v>
      </c>
      <c r="I371" s="441">
        <v>166.3</v>
      </c>
      <c r="J371" s="441">
        <v>125</v>
      </c>
      <c r="K371" s="441">
        <v>125</v>
      </c>
      <c r="L371" s="441">
        <v>125</v>
      </c>
      <c r="M371" s="441">
        <v>0</v>
      </c>
      <c r="N371" s="462">
        <f>SUM(F371+H371+J371+L371)</f>
        <v>500</v>
      </c>
      <c r="O371" s="465">
        <f>SUM(G371+I371+K371+M4421+M371)</f>
        <v>291.3</v>
      </c>
    </row>
    <row r="372" spans="1:15" s="1" customFormat="1" ht="38.25" customHeight="1" x14ac:dyDescent="0.2">
      <c r="A372" s="528"/>
      <c r="B372" s="384" t="s">
        <v>66</v>
      </c>
      <c r="C372" s="611"/>
      <c r="D372" s="440"/>
      <c r="E372" s="440"/>
      <c r="F372" s="441"/>
      <c r="G372" s="441"/>
      <c r="H372" s="441"/>
      <c r="I372" s="441"/>
      <c r="J372" s="441"/>
      <c r="K372" s="441"/>
      <c r="L372" s="441"/>
      <c r="M372" s="441"/>
      <c r="N372" s="464"/>
      <c r="O372" s="465"/>
    </row>
    <row r="373" spans="1:15" s="1" customFormat="1" ht="46.5" customHeight="1" x14ac:dyDescent="0.2">
      <c r="A373" s="528"/>
      <c r="B373" s="402" t="s">
        <v>181</v>
      </c>
      <c r="C373" s="611"/>
      <c r="D373" s="440">
        <v>200</v>
      </c>
      <c r="E373" s="440">
        <v>200</v>
      </c>
      <c r="F373" s="441">
        <v>50</v>
      </c>
      <c r="G373" s="441">
        <v>0</v>
      </c>
      <c r="H373" s="441">
        <v>50</v>
      </c>
      <c r="I373" s="441">
        <v>34</v>
      </c>
      <c r="J373" s="441">
        <v>50</v>
      </c>
      <c r="K373" s="441">
        <v>50</v>
      </c>
      <c r="L373" s="441">
        <v>50</v>
      </c>
      <c r="M373" s="441">
        <v>0</v>
      </c>
      <c r="N373" s="462">
        <f>SUM(F373+H373+J373+L373)</f>
        <v>200</v>
      </c>
      <c r="O373" s="465">
        <f>SUM(G373+I373+K373+M4427+M373)</f>
        <v>84</v>
      </c>
    </row>
    <row r="374" spans="1:15" s="1" customFormat="1" ht="21.75" customHeight="1" x14ac:dyDescent="0.2">
      <c r="A374" s="528"/>
      <c r="B374" s="387" t="s">
        <v>64</v>
      </c>
      <c r="C374" s="611"/>
      <c r="D374" s="440"/>
      <c r="E374" s="440"/>
      <c r="F374" s="441"/>
      <c r="G374" s="441"/>
      <c r="H374" s="441"/>
      <c r="I374" s="441"/>
      <c r="J374" s="441"/>
      <c r="K374" s="441"/>
      <c r="L374" s="441"/>
      <c r="M374" s="441"/>
      <c r="N374" s="464"/>
      <c r="O374" s="465"/>
    </row>
    <row r="375" spans="1:15" s="1" customFormat="1" ht="23.25" customHeight="1" x14ac:dyDescent="0.2">
      <c r="A375" s="528"/>
      <c r="B375" s="387" t="s">
        <v>65</v>
      </c>
      <c r="C375" s="611"/>
      <c r="D375" s="440">
        <v>200</v>
      </c>
      <c r="E375" s="440">
        <v>200</v>
      </c>
      <c r="F375" s="441">
        <v>50</v>
      </c>
      <c r="G375" s="441">
        <v>0</v>
      </c>
      <c r="H375" s="441">
        <v>50</v>
      </c>
      <c r="I375" s="441">
        <v>34</v>
      </c>
      <c r="J375" s="441">
        <v>50</v>
      </c>
      <c r="K375" s="441">
        <v>50</v>
      </c>
      <c r="L375" s="441">
        <v>50</v>
      </c>
      <c r="M375" s="441">
        <v>0</v>
      </c>
      <c r="N375" s="462">
        <f>SUM(F375+H375+J375+L375)</f>
        <v>200</v>
      </c>
      <c r="O375" s="465">
        <f>SUM(G375+I375+K375+M4429+M375)</f>
        <v>84</v>
      </c>
    </row>
    <row r="376" spans="1:15" s="1" customFormat="1" ht="33" customHeight="1" x14ac:dyDescent="0.2">
      <c r="A376" s="528"/>
      <c r="B376" s="384" t="s">
        <v>66</v>
      </c>
      <c r="C376" s="611"/>
      <c r="D376" s="440"/>
      <c r="E376" s="440"/>
      <c r="F376" s="441"/>
      <c r="G376" s="441"/>
      <c r="H376" s="441"/>
      <c r="I376" s="441"/>
      <c r="J376" s="441"/>
      <c r="K376" s="441"/>
      <c r="L376" s="441"/>
      <c r="M376" s="441"/>
      <c r="N376" s="464"/>
      <c r="O376" s="465"/>
    </row>
    <row r="377" spans="1:15" s="1" customFormat="1" ht="27.75" customHeight="1" x14ac:dyDescent="0.2">
      <c r="A377" s="528"/>
      <c r="B377" s="402" t="s">
        <v>182</v>
      </c>
      <c r="C377" s="611"/>
      <c r="D377" s="440">
        <v>100</v>
      </c>
      <c r="E377" s="440">
        <v>100</v>
      </c>
      <c r="F377" s="441">
        <v>25</v>
      </c>
      <c r="G377" s="441">
        <v>0</v>
      </c>
      <c r="H377" s="441">
        <v>25</v>
      </c>
      <c r="I377" s="441">
        <v>7.1</v>
      </c>
      <c r="J377" s="441">
        <v>25</v>
      </c>
      <c r="K377" s="441">
        <v>27.1</v>
      </c>
      <c r="L377" s="441">
        <v>25</v>
      </c>
      <c r="M377" s="441">
        <v>0</v>
      </c>
      <c r="N377" s="462">
        <f>SUM(F377+H377+J377+L377)</f>
        <v>100</v>
      </c>
      <c r="O377" s="465">
        <f>SUM(G377+I377+K377+M4431)</f>
        <v>34.200000000000003</v>
      </c>
    </row>
    <row r="378" spans="1:15" s="1" customFormat="1" ht="23.25" customHeight="1" x14ac:dyDescent="0.2">
      <c r="A378" s="528"/>
      <c r="B378" s="387" t="s">
        <v>64</v>
      </c>
      <c r="C378" s="611"/>
      <c r="D378" s="440"/>
      <c r="E378" s="440"/>
      <c r="F378" s="441"/>
      <c r="G378" s="441"/>
      <c r="H378" s="441"/>
      <c r="I378" s="441"/>
      <c r="J378" s="441"/>
      <c r="K378" s="441"/>
      <c r="L378" s="441"/>
      <c r="M378" s="441"/>
      <c r="N378" s="464"/>
      <c r="O378" s="465"/>
    </row>
    <row r="379" spans="1:15" s="1" customFormat="1" ht="22.5" customHeight="1" x14ac:dyDescent="0.2">
      <c r="A379" s="528"/>
      <c r="B379" s="387" t="s">
        <v>65</v>
      </c>
      <c r="C379" s="611"/>
      <c r="D379" s="440">
        <v>100</v>
      </c>
      <c r="E379" s="440">
        <v>100</v>
      </c>
      <c r="F379" s="441">
        <v>25</v>
      </c>
      <c r="G379" s="441">
        <v>0</v>
      </c>
      <c r="H379" s="441">
        <v>25</v>
      </c>
      <c r="I379" s="441">
        <v>7.1</v>
      </c>
      <c r="J379" s="441">
        <v>25</v>
      </c>
      <c r="K379" s="441">
        <v>27.1</v>
      </c>
      <c r="L379" s="441">
        <v>25</v>
      </c>
      <c r="M379" s="441">
        <v>0</v>
      </c>
      <c r="N379" s="462">
        <f>SUM(F379+H379+J379+L379)</f>
        <v>100</v>
      </c>
      <c r="O379" s="465">
        <f>SUM(G379+I379+K379+M4433)</f>
        <v>34.200000000000003</v>
      </c>
    </row>
    <row r="380" spans="1:15" s="1" customFormat="1" ht="32.25" customHeight="1" thickBot="1" x14ac:dyDescent="0.25">
      <c r="A380" s="529"/>
      <c r="B380" s="384" t="s">
        <v>66</v>
      </c>
      <c r="C380" s="612"/>
      <c r="D380" s="440"/>
      <c r="E380" s="440"/>
      <c r="F380" s="440"/>
      <c r="G380" s="440"/>
      <c r="H380" s="440"/>
      <c r="I380" s="440"/>
      <c r="J380" s="440"/>
      <c r="K380" s="440"/>
      <c r="L380" s="440"/>
      <c r="M380" s="440"/>
      <c r="N380" s="464"/>
      <c r="O380" s="465"/>
    </row>
    <row r="381" spans="1:15" s="1" customFormat="1" ht="32.25" customHeight="1" x14ac:dyDescent="0.25">
      <c r="A381" s="6" t="s">
        <v>12</v>
      </c>
      <c r="B381" s="35"/>
      <c r="C381" s="375"/>
      <c r="D381" s="115">
        <f t="shared" ref="D381:O381" si="106">SUM(D373+D369+D377+D365+D361+D357+D353)</f>
        <v>12555.7</v>
      </c>
      <c r="E381" s="115">
        <f t="shared" si="106"/>
        <v>12555.7</v>
      </c>
      <c r="F381" s="115">
        <f t="shared" si="106"/>
        <v>3006.6</v>
      </c>
      <c r="G381" s="115">
        <f t="shared" si="106"/>
        <v>2705.2</v>
      </c>
      <c r="H381" s="115">
        <f t="shared" si="106"/>
        <v>3206.7999999999997</v>
      </c>
      <c r="I381" s="115">
        <f t="shared" si="106"/>
        <v>3112.5</v>
      </c>
      <c r="J381" s="115">
        <f t="shared" si="106"/>
        <v>3171.1</v>
      </c>
      <c r="K381" s="115">
        <f t="shared" si="106"/>
        <v>3075.1000000000004</v>
      </c>
      <c r="L381" s="115">
        <f t="shared" si="106"/>
        <v>3171.2</v>
      </c>
      <c r="M381" s="115">
        <f t="shared" si="106"/>
        <v>0</v>
      </c>
      <c r="N381" s="115">
        <f t="shared" si="106"/>
        <v>12555.7</v>
      </c>
      <c r="O381" s="115">
        <f t="shared" si="106"/>
        <v>8892.7999999999993</v>
      </c>
    </row>
    <row r="382" spans="1:15" s="1" customFormat="1" ht="32.25" customHeight="1" x14ac:dyDescent="0.25">
      <c r="A382" s="527"/>
      <c r="B382" s="23" t="s">
        <v>64</v>
      </c>
      <c r="C382" s="23"/>
      <c r="D382" s="85"/>
      <c r="E382" s="84"/>
      <c r="F382" s="84"/>
      <c r="G382" s="84"/>
      <c r="H382" s="84"/>
      <c r="I382" s="84"/>
      <c r="J382" s="84"/>
      <c r="K382" s="84"/>
      <c r="L382" s="84"/>
      <c r="M382" s="84"/>
      <c r="N382" s="256"/>
      <c r="O382" s="12"/>
    </row>
    <row r="383" spans="1:15" ht="38.25" customHeight="1" x14ac:dyDescent="0.25">
      <c r="A383" s="528"/>
      <c r="B383" s="23" t="s">
        <v>65</v>
      </c>
      <c r="C383" s="23"/>
      <c r="D383" s="115">
        <f t="shared" ref="D383:M383" si="107">SUM(D375+D371+D379+D363+D359+D355+D367)</f>
        <v>12555.7</v>
      </c>
      <c r="E383" s="115">
        <f t="shared" si="107"/>
        <v>12555.7</v>
      </c>
      <c r="F383" s="115">
        <f t="shared" si="107"/>
        <v>3006.6</v>
      </c>
      <c r="G383" s="115">
        <f t="shared" si="107"/>
        <v>2705.2</v>
      </c>
      <c r="H383" s="115">
        <f t="shared" si="107"/>
        <v>3206.7999999999997</v>
      </c>
      <c r="I383" s="115">
        <f t="shared" si="107"/>
        <v>3112.5</v>
      </c>
      <c r="J383" s="115">
        <f t="shared" si="107"/>
        <v>3171.1</v>
      </c>
      <c r="K383" s="115">
        <f t="shared" si="107"/>
        <v>3075.1000000000004</v>
      </c>
      <c r="L383" s="115">
        <f t="shared" si="107"/>
        <v>3171.2</v>
      </c>
      <c r="M383" s="115">
        <f t="shared" si="107"/>
        <v>0</v>
      </c>
      <c r="N383" s="255">
        <f>SUM(F383+H383+J383+L383)</f>
        <v>12555.7</v>
      </c>
      <c r="O383" s="115">
        <f>SUM(G383+I383+K383+M383)</f>
        <v>8892.7999999999993</v>
      </c>
    </row>
    <row r="384" spans="1:15" ht="33" customHeight="1" thickBot="1" x14ac:dyDescent="0.25">
      <c r="A384" s="586"/>
      <c r="B384" s="82" t="s">
        <v>66</v>
      </c>
      <c r="C384" s="8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132"/>
      <c r="O384" s="140"/>
    </row>
    <row r="385" spans="1:16" ht="34.5" customHeight="1" x14ac:dyDescent="0.2">
      <c r="A385" s="39" t="s">
        <v>2</v>
      </c>
      <c r="B385" s="42"/>
      <c r="C385" s="366"/>
      <c r="D385" s="86">
        <f t="shared" ref="D385:O385" si="108">SUM(D381+D349+D325)</f>
        <v>82936.349999999991</v>
      </c>
      <c r="E385" s="86">
        <f t="shared" si="108"/>
        <v>82936.349999999991</v>
      </c>
      <c r="F385" s="86">
        <f t="shared" si="108"/>
        <v>19429.809999999998</v>
      </c>
      <c r="G385" s="86">
        <f t="shared" si="108"/>
        <v>18040.400000000001</v>
      </c>
      <c r="H385" s="86">
        <f t="shared" si="108"/>
        <v>23517.71</v>
      </c>
      <c r="I385" s="86">
        <f t="shared" si="108"/>
        <v>18966.599999999999</v>
      </c>
      <c r="J385" s="86">
        <f t="shared" si="108"/>
        <v>19594.309999999998</v>
      </c>
      <c r="K385" s="86">
        <f t="shared" si="108"/>
        <v>17593.599999999999</v>
      </c>
      <c r="L385" s="86">
        <f t="shared" si="108"/>
        <v>20394.409999999996</v>
      </c>
      <c r="M385" s="86">
        <f t="shared" si="108"/>
        <v>0</v>
      </c>
      <c r="N385" s="86">
        <f t="shared" si="108"/>
        <v>82936.240000000005</v>
      </c>
      <c r="O385" s="30">
        <f t="shared" si="108"/>
        <v>54600.600000000006</v>
      </c>
    </row>
    <row r="386" spans="1:16" s="1" customFormat="1" ht="32.25" customHeight="1" x14ac:dyDescent="0.2">
      <c r="A386" s="31"/>
      <c r="B386" s="42" t="s">
        <v>64</v>
      </c>
      <c r="C386" s="42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67"/>
    </row>
    <row r="387" spans="1:16" s="1" customFormat="1" ht="37.5" customHeight="1" x14ac:dyDescent="0.2">
      <c r="A387" s="56"/>
      <c r="B387" s="42" t="s">
        <v>65</v>
      </c>
      <c r="C387" s="366"/>
      <c r="D387" s="30">
        <f t="shared" ref="D387:M387" si="109">SUM(D383+D351+D327)</f>
        <v>82923.95</v>
      </c>
      <c r="E387" s="30">
        <f t="shared" si="109"/>
        <v>82923.95</v>
      </c>
      <c r="F387" s="30">
        <f t="shared" si="109"/>
        <v>19429.809999999998</v>
      </c>
      <c r="G387" s="30">
        <f t="shared" si="109"/>
        <v>18040.400000000001</v>
      </c>
      <c r="H387" s="30">
        <f t="shared" si="109"/>
        <v>23505.309999999998</v>
      </c>
      <c r="I387" s="30">
        <f t="shared" si="109"/>
        <v>18958.300000000003</v>
      </c>
      <c r="J387" s="30">
        <f t="shared" si="109"/>
        <v>19594.309999999998</v>
      </c>
      <c r="K387" s="30">
        <f t="shared" si="109"/>
        <v>17593.599999999999</v>
      </c>
      <c r="L387" s="30">
        <f t="shared" si="109"/>
        <v>20394.409999999996</v>
      </c>
      <c r="M387" s="30">
        <f t="shared" si="109"/>
        <v>0</v>
      </c>
      <c r="N387" s="30">
        <f>SUM(F387+H387+J387+L387)</f>
        <v>82923.839999999997</v>
      </c>
      <c r="O387" s="30">
        <f>SUM(G387+I387+K387+M387)</f>
        <v>54592.3</v>
      </c>
    </row>
    <row r="388" spans="1:16" s="1" customFormat="1" ht="37.5" customHeight="1" x14ac:dyDescent="0.2">
      <c r="A388" s="31"/>
      <c r="B388" s="54" t="s">
        <v>67</v>
      </c>
      <c r="C388" s="54"/>
      <c r="D388" s="34">
        <f t="shared" ref="D388:L388" si="110">SUM(D328)</f>
        <v>12.4</v>
      </c>
      <c r="E388" s="34">
        <f t="shared" si="110"/>
        <v>12.4</v>
      </c>
      <c r="F388" s="34">
        <f t="shared" si="110"/>
        <v>0</v>
      </c>
      <c r="G388" s="34">
        <f t="shared" si="110"/>
        <v>0</v>
      </c>
      <c r="H388" s="34">
        <f t="shared" si="110"/>
        <v>12.4</v>
      </c>
      <c r="I388" s="34">
        <f t="shared" si="110"/>
        <v>8.3000000000000007</v>
      </c>
      <c r="J388" s="34">
        <f t="shared" si="110"/>
        <v>0</v>
      </c>
      <c r="K388" s="34">
        <f t="shared" si="110"/>
        <v>0</v>
      </c>
      <c r="L388" s="34">
        <f t="shared" si="110"/>
        <v>0</v>
      </c>
      <c r="M388" s="34">
        <f>SUM(M384+M352+M328)</f>
        <v>0</v>
      </c>
      <c r="N388" s="34">
        <f>SUM(N328)</f>
        <v>12.4</v>
      </c>
      <c r="O388" s="34">
        <f>SUM(O328)</f>
        <v>8.3000000000000007</v>
      </c>
    </row>
    <row r="389" spans="1:16" s="1" customFormat="1" ht="37.5" customHeight="1" x14ac:dyDescent="0.25">
      <c r="A389" s="531" t="s">
        <v>44</v>
      </c>
      <c r="B389" s="532"/>
      <c r="C389" s="532"/>
      <c r="D389" s="532"/>
      <c r="E389" s="532"/>
      <c r="F389" s="532"/>
      <c r="G389" s="532"/>
      <c r="H389" s="532"/>
      <c r="I389" s="532"/>
      <c r="J389" s="532"/>
      <c r="K389" s="532"/>
      <c r="L389" s="532"/>
      <c r="M389" s="532"/>
      <c r="N389" s="532"/>
      <c r="O389" s="533"/>
    </row>
    <row r="390" spans="1:16" s="1" customFormat="1" ht="68.25" customHeight="1" x14ac:dyDescent="0.2">
      <c r="A390" s="541"/>
      <c r="B390" s="415" t="s">
        <v>157</v>
      </c>
      <c r="C390" s="561" t="s">
        <v>189</v>
      </c>
      <c r="D390" s="417">
        <v>666.7</v>
      </c>
      <c r="E390" s="417">
        <v>666.7</v>
      </c>
      <c r="F390" s="417">
        <v>0</v>
      </c>
      <c r="G390" s="417">
        <v>0</v>
      </c>
      <c r="H390" s="417">
        <v>0</v>
      </c>
      <c r="I390" s="417">
        <v>0</v>
      </c>
      <c r="J390" s="417">
        <v>666.7</v>
      </c>
      <c r="K390" s="417">
        <f>SUM(K392+K393)</f>
        <v>666.7</v>
      </c>
      <c r="L390" s="417">
        <v>0</v>
      </c>
      <c r="M390" s="417">
        <v>0</v>
      </c>
      <c r="N390" s="412">
        <f>SUM(F390+H390+J390+L390)</f>
        <v>666.7</v>
      </c>
      <c r="O390" s="412">
        <f>SUM(G390+I390+K390+M390)</f>
        <v>666.7</v>
      </c>
    </row>
    <row r="391" spans="1:16" s="1" customFormat="1" ht="24.75" customHeight="1" x14ac:dyDescent="0.2">
      <c r="A391" s="542"/>
      <c r="B391" s="387" t="s">
        <v>64</v>
      </c>
      <c r="C391" s="528"/>
      <c r="D391" s="417"/>
      <c r="E391" s="417"/>
      <c r="F391" s="417"/>
      <c r="G391" s="417"/>
      <c r="H391" s="417"/>
      <c r="I391" s="417"/>
      <c r="J391" s="417"/>
      <c r="K391" s="417"/>
      <c r="L391" s="417"/>
      <c r="M391" s="417"/>
      <c r="N391" s="417"/>
      <c r="O391" s="417"/>
    </row>
    <row r="392" spans="1:16" s="1" customFormat="1" ht="22.5" customHeight="1" x14ac:dyDescent="0.2">
      <c r="A392" s="542"/>
      <c r="B392" s="387" t="s">
        <v>65</v>
      </c>
      <c r="C392" s="528"/>
      <c r="D392" s="417">
        <v>60</v>
      </c>
      <c r="E392" s="417">
        <v>60</v>
      </c>
      <c r="F392" s="417">
        <v>0</v>
      </c>
      <c r="G392" s="417">
        <v>0</v>
      </c>
      <c r="H392" s="417">
        <v>0</v>
      </c>
      <c r="I392" s="417">
        <v>0</v>
      </c>
      <c r="J392" s="417">
        <v>60</v>
      </c>
      <c r="K392" s="417">
        <v>60</v>
      </c>
      <c r="L392" s="417">
        <v>0</v>
      </c>
      <c r="M392" s="417">
        <v>0</v>
      </c>
      <c r="N392" s="412">
        <f>SUM(F392+H392+J392+L392)</f>
        <v>60</v>
      </c>
      <c r="O392" s="412">
        <f>SUM(G392+I392+K392+M392)</f>
        <v>60</v>
      </c>
    </row>
    <row r="393" spans="1:16" s="1" customFormat="1" ht="37.5" customHeight="1" x14ac:dyDescent="0.2">
      <c r="A393" s="542"/>
      <c r="B393" s="384" t="s">
        <v>66</v>
      </c>
      <c r="C393" s="529"/>
      <c r="D393" s="417">
        <v>606.70000000000005</v>
      </c>
      <c r="E393" s="417">
        <v>606.70000000000005</v>
      </c>
      <c r="F393" s="417">
        <v>0</v>
      </c>
      <c r="G393" s="417">
        <v>0</v>
      </c>
      <c r="H393" s="417">
        <v>0</v>
      </c>
      <c r="I393" s="417">
        <v>0</v>
      </c>
      <c r="J393" s="417">
        <v>606.70000000000005</v>
      </c>
      <c r="K393" s="417">
        <v>606.70000000000005</v>
      </c>
      <c r="L393" s="417">
        <v>0</v>
      </c>
      <c r="M393" s="417">
        <v>0</v>
      </c>
      <c r="N393" s="412">
        <f>SUM(F393+H393+J393+L393)</f>
        <v>606.70000000000005</v>
      </c>
      <c r="O393" s="412">
        <f>SUM(G393+I393+K393+M393)</f>
        <v>606.70000000000005</v>
      </c>
    </row>
    <row r="394" spans="1:16" s="1" customFormat="1" ht="37.5" customHeight="1" x14ac:dyDescent="0.2">
      <c r="A394" s="542"/>
      <c r="B394" s="415" t="s">
        <v>158</v>
      </c>
      <c r="C394" s="416"/>
      <c r="D394" s="417"/>
      <c r="E394" s="417"/>
      <c r="F394" s="417"/>
      <c r="G394" s="417"/>
      <c r="H394" s="417"/>
      <c r="I394" s="417"/>
      <c r="J394" s="417"/>
      <c r="K394" s="417"/>
      <c r="L394" s="417"/>
      <c r="M394" s="417"/>
      <c r="N394" s="417"/>
      <c r="O394" s="417"/>
    </row>
    <row r="395" spans="1:16" s="1" customFormat="1" ht="22.5" customHeight="1" x14ac:dyDescent="0.2">
      <c r="A395" s="542"/>
      <c r="B395" s="387" t="s">
        <v>65</v>
      </c>
      <c r="C395" s="416"/>
      <c r="D395" s="417">
        <v>116</v>
      </c>
      <c r="E395" s="417">
        <v>116</v>
      </c>
      <c r="F395" s="417">
        <v>0</v>
      </c>
      <c r="G395" s="417">
        <v>0</v>
      </c>
      <c r="H395" s="417">
        <v>0</v>
      </c>
      <c r="I395" s="417">
        <v>0</v>
      </c>
      <c r="J395" s="417">
        <v>116</v>
      </c>
      <c r="K395" s="417">
        <v>0</v>
      </c>
      <c r="L395" s="417">
        <v>0</v>
      </c>
      <c r="M395" s="417">
        <v>0</v>
      </c>
      <c r="N395" s="412">
        <f>SUM(F395+H395+J395+L395)</f>
        <v>116</v>
      </c>
      <c r="O395" s="412">
        <f>SUM(G395+I395+K395+M395)</f>
        <v>0</v>
      </c>
    </row>
    <row r="396" spans="1:16" ht="63.75" x14ac:dyDescent="0.2">
      <c r="A396" s="542"/>
      <c r="B396" s="415" t="s">
        <v>159</v>
      </c>
      <c r="C396" s="416"/>
      <c r="D396" s="417"/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</row>
    <row r="397" spans="1:16" s="177" customFormat="1" ht="20.25" customHeight="1" x14ac:dyDescent="0.2">
      <c r="A397" s="542"/>
      <c r="B397" s="387" t="s">
        <v>65</v>
      </c>
      <c r="C397" s="411"/>
      <c r="D397" s="412">
        <v>410</v>
      </c>
      <c r="E397" s="412">
        <v>410</v>
      </c>
      <c r="F397" s="412">
        <v>0</v>
      </c>
      <c r="G397" s="412">
        <v>0</v>
      </c>
      <c r="H397" s="412">
        <v>0</v>
      </c>
      <c r="I397" s="412">
        <v>0</v>
      </c>
      <c r="J397" s="412">
        <v>410</v>
      </c>
      <c r="K397" s="412">
        <v>0</v>
      </c>
      <c r="L397" s="412">
        <v>0</v>
      </c>
      <c r="M397" s="412">
        <v>0</v>
      </c>
      <c r="N397" s="412">
        <f>SUM(F397+H397+J397+L397)</f>
        <v>410</v>
      </c>
      <c r="O397" s="412">
        <f>SUM(G397+I397+K397+M397)</f>
        <v>0</v>
      </c>
      <c r="P397" s="180"/>
    </row>
    <row r="398" spans="1:16" s="177" customFormat="1" ht="99.75" x14ac:dyDescent="0.2">
      <c r="A398" s="542"/>
      <c r="B398" s="418" t="s">
        <v>160</v>
      </c>
      <c r="C398" s="411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180"/>
    </row>
    <row r="399" spans="1:16" s="177" customFormat="1" ht="13.5" thickBot="1" x14ac:dyDescent="0.25">
      <c r="A399" s="543"/>
      <c r="B399" s="387" t="s">
        <v>65</v>
      </c>
      <c r="C399" s="411"/>
      <c r="D399" s="412">
        <v>50</v>
      </c>
      <c r="E399" s="412">
        <v>50</v>
      </c>
      <c r="F399" s="412">
        <v>0</v>
      </c>
      <c r="G399" s="412">
        <v>0</v>
      </c>
      <c r="H399" s="412">
        <v>0</v>
      </c>
      <c r="I399" s="412">
        <v>0</v>
      </c>
      <c r="J399" s="412">
        <v>50</v>
      </c>
      <c r="K399" s="412">
        <v>0</v>
      </c>
      <c r="L399" s="412">
        <v>0</v>
      </c>
      <c r="M399" s="412">
        <v>0</v>
      </c>
      <c r="N399" s="412">
        <f>SUM(F399+H399+J399+L399)</f>
        <v>50</v>
      </c>
      <c r="O399" s="412">
        <f>SUM(G399+I399+K399+M399)</f>
        <v>0</v>
      </c>
      <c r="P399" s="180"/>
    </row>
    <row r="400" spans="1:16" s="177" customFormat="1" ht="37.5" x14ac:dyDescent="0.2">
      <c r="A400" s="31" t="s">
        <v>12</v>
      </c>
      <c r="B400" s="87"/>
      <c r="C400" s="383"/>
      <c r="D400" s="34">
        <f t="shared" ref="D400:M400" si="111">SUM(D390+D395+D397+D399)</f>
        <v>1242.7</v>
      </c>
      <c r="E400" s="34">
        <f t="shared" si="111"/>
        <v>1242.7</v>
      </c>
      <c r="F400" s="34">
        <f t="shared" si="111"/>
        <v>0</v>
      </c>
      <c r="G400" s="34">
        <f t="shared" si="111"/>
        <v>0</v>
      </c>
      <c r="H400" s="34">
        <f t="shared" si="111"/>
        <v>0</v>
      </c>
      <c r="I400" s="34">
        <f t="shared" si="111"/>
        <v>0</v>
      </c>
      <c r="J400" s="34">
        <f t="shared" si="111"/>
        <v>1242.7</v>
      </c>
      <c r="K400" s="34">
        <f t="shared" si="111"/>
        <v>666.7</v>
      </c>
      <c r="L400" s="34">
        <f t="shared" si="111"/>
        <v>0</v>
      </c>
      <c r="M400" s="34">
        <f t="shared" si="111"/>
        <v>0</v>
      </c>
      <c r="N400" s="266">
        <f>SUM(F400+H400+J400+L400)</f>
        <v>1242.7</v>
      </c>
      <c r="O400" s="266">
        <f>SUM(G400+I400+K400+M400)</f>
        <v>666.7</v>
      </c>
      <c r="P400" s="180"/>
    </row>
    <row r="401" spans="1:16" s="177" customFormat="1" ht="39" customHeight="1" x14ac:dyDescent="0.2">
      <c r="A401" s="523"/>
      <c r="B401" s="42" t="s">
        <v>64</v>
      </c>
      <c r="C401" s="42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180"/>
    </row>
    <row r="402" spans="1:16" ht="15.75" x14ac:dyDescent="0.2">
      <c r="A402" s="524"/>
      <c r="B402" s="42" t="s">
        <v>65</v>
      </c>
      <c r="C402" s="42"/>
      <c r="D402" s="34">
        <f t="shared" ref="D402:M402" si="112">SUM(D392+D395+D397+D399)</f>
        <v>636</v>
      </c>
      <c r="E402" s="34">
        <f t="shared" si="112"/>
        <v>636</v>
      </c>
      <c r="F402" s="34">
        <f t="shared" si="112"/>
        <v>0</v>
      </c>
      <c r="G402" s="34">
        <f t="shared" si="112"/>
        <v>0</v>
      </c>
      <c r="H402" s="34">
        <f t="shared" si="112"/>
        <v>0</v>
      </c>
      <c r="I402" s="34">
        <f t="shared" si="112"/>
        <v>0</v>
      </c>
      <c r="J402" s="34">
        <f t="shared" si="112"/>
        <v>636</v>
      </c>
      <c r="K402" s="34">
        <f t="shared" si="112"/>
        <v>60</v>
      </c>
      <c r="L402" s="34">
        <f t="shared" si="112"/>
        <v>0</v>
      </c>
      <c r="M402" s="34">
        <f t="shared" si="112"/>
        <v>0</v>
      </c>
      <c r="N402" s="266">
        <f>SUM(F402+H402+J402+L402)</f>
        <v>636</v>
      </c>
      <c r="O402" s="266">
        <f>SUM(G402+I402+K402+M402)</f>
        <v>60</v>
      </c>
    </row>
    <row r="403" spans="1:16" ht="31.5" x14ac:dyDescent="0.2">
      <c r="A403" s="524"/>
      <c r="B403" s="88" t="s">
        <v>66</v>
      </c>
      <c r="C403" s="88"/>
      <c r="D403" s="34">
        <f t="shared" ref="D403:M403" si="113">SUM(D393)</f>
        <v>606.70000000000005</v>
      </c>
      <c r="E403" s="34">
        <f t="shared" si="113"/>
        <v>606.70000000000005</v>
      </c>
      <c r="F403" s="34">
        <f t="shared" si="113"/>
        <v>0</v>
      </c>
      <c r="G403" s="34">
        <f t="shared" si="113"/>
        <v>0</v>
      </c>
      <c r="H403" s="34">
        <f t="shared" si="113"/>
        <v>0</v>
      </c>
      <c r="I403" s="34">
        <f t="shared" si="113"/>
        <v>0</v>
      </c>
      <c r="J403" s="34">
        <f t="shared" si="113"/>
        <v>606.70000000000005</v>
      </c>
      <c r="K403" s="34">
        <f t="shared" si="113"/>
        <v>606.70000000000005</v>
      </c>
      <c r="L403" s="34">
        <f t="shared" si="113"/>
        <v>0</v>
      </c>
      <c r="M403" s="34">
        <f t="shared" si="113"/>
        <v>0</v>
      </c>
      <c r="N403" s="34">
        <f>SUM(F403+H403+J403+L403)</f>
        <v>606.70000000000005</v>
      </c>
      <c r="O403" s="34">
        <f>SUM(G403+I403+K403+M403)</f>
        <v>606.70000000000005</v>
      </c>
    </row>
    <row r="404" spans="1:16" ht="21.75" customHeight="1" x14ac:dyDescent="0.25">
      <c r="A404" s="590" t="s">
        <v>84</v>
      </c>
      <c r="B404" s="591"/>
      <c r="C404" s="591"/>
      <c r="D404" s="591"/>
      <c r="E404" s="591"/>
      <c r="F404" s="591"/>
      <c r="G404" s="591"/>
      <c r="H404" s="591"/>
      <c r="I404" s="591"/>
      <c r="J404" s="591"/>
      <c r="K404" s="591"/>
      <c r="L404" s="591"/>
      <c r="M404" s="591"/>
      <c r="N404" s="591"/>
      <c r="O404" s="538"/>
    </row>
    <row r="405" spans="1:16" ht="20.25" customHeight="1" x14ac:dyDescent="0.2">
      <c r="A405" s="593"/>
      <c r="B405" s="403" t="s">
        <v>105</v>
      </c>
      <c r="C405" s="411"/>
      <c r="D405" s="412"/>
      <c r="E405" s="412"/>
      <c r="F405" s="412"/>
      <c r="G405" s="412"/>
      <c r="H405" s="412"/>
      <c r="I405" s="412"/>
      <c r="J405" s="412"/>
      <c r="K405" s="412"/>
      <c r="L405" s="412"/>
      <c r="M405" s="412"/>
      <c r="N405" s="412"/>
      <c r="O405" s="412"/>
    </row>
    <row r="406" spans="1:16" ht="17.25" customHeight="1" x14ac:dyDescent="0.2">
      <c r="A406" s="526"/>
      <c r="B406" s="387" t="s">
        <v>65</v>
      </c>
      <c r="C406" s="411"/>
      <c r="D406" s="412">
        <v>167.4</v>
      </c>
      <c r="E406" s="412">
        <v>167.4</v>
      </c>
      <c r="F406" s="412">
        <v>0</v>
      </c>
      <c r="G406" s="412">
        <v>0</v>
      </c>
      <c r="H406" s="412">
        <v>0</v>
      </c>
      <c r="I406" s="412">
        <v>0</v>
      </c>
      <c r="J406" s="412">
        <v>167.4</v>
      </c>
      <c r="K406" s="412">
        <v>0</v>
      </c>
      <c r="L406" s="412">
        <v>0</v>
      </c>
      <c r="M406" s="412">
        <v>0</v>
      </c>
      <c r="N406" s="412">
        <f>SUM(F406+H406+J406+L406)</f>
        <v>167.4</v>
      </c>
      <c r="O406" s="412">
        <f>SUM(G406+I406+K406+M406)</f>
        <v>0</v>
      </c>
    </row>
    <row r="407" spans="1:16" s="177" customFormat="1" ht="24" customHeight="1" x14ac:dyDescent="0.2">
      <c r="A407" s="526"/>
      <c r="B407" s="402" t="s">
        <v>155</v>
      </c>
      <c r="C407" s="411"/>
      <c r="D407" s="412"/>
      <c r="E407" s="412"/>
      <c r="F407" s="412"/>
      <c r="G407" s="412"/>
      <c r="H407" s="412"/>
      <c r="I407" s="412"/>
      <c r="J407" s="412"/>
      <c r="K407" s="412"/>
      <c r="L407" s="412"/>
      <c r="M407" s="412"/>
      <c r="N407" s="412"/>
      <c r="O407" s="412"/>
      <c r="P407" s="180"/>
    </row>
    <row r="408" spans="1:16" s="177" customFormat="1" ht="18" customHeight="1" x14ac:dyDescent="0.2">
      <c r="A408" s="526"/>
      <c r="B408" s="387" t="s">
        <v>65</v>
      </c>
      <c r="C408" s="411"/>
      <c r="D408" s="412">
        <v>200</v>
      </c>
      <c r="E408" s="412">
        <v>200</v>
      </c>
      <c r="F408" s="412">
        <v>200</v>
      </c>
      <c r="G408" s="412">
        <v>200</v>
      </c>
      <c r="H408" s="412">
        <v>0</v>
      </c>
      <c r="I408" s="412">
        <v>0</v>
      </c>
      <c r="J408" s="412">
        <v>0</v>
      </c>
      <c r="K408" s="412">
        <v>0</v>
      </c>
      <c r="L408" s="412">
        <v>0</v>
      </c>
      <c r="M408" s="412">
        <v>0</v>
      </c>
      <c r="N408" s="412">
        <f>SUM(F408+H408+J408+L408)</f>
        <v>200</v>
      </c>
      <c r="O408" s="412">
        <f>SUM(G408+I408+K408+M408)</f>
        <v>200</v>
      </c>
      <c r="P408" s="180"/>
    </row>
    <row r="409" spans="1:16" s="177" customFormat="1" ht="37.5" customHeight="1" x14ac:dyDescent="0.2">
      <c r="A409" s="526"/>
      <c r="B409" s="402" t="s">
        <v>198</v>
      </c>
      <c r="C409" s="411"/>
      <c r="D409" s="412"/>
      <c r="E409" s="412"/>
      <c r="F409" s="412"/>
      <c r="G409" s="412"/>
      <c r="H409" s="412"/>
      <c r="I409" s="412"/>
      <c r="J409" s="412"/>
      <c r="K409" s="412"/>
      <c r="L409" s="412"/>
      <c r="M409" s="412"/>
      <c r="N409" s="412"/>
      <c r="O409" s="412"/>
      <c r="P409" s="180"/>
    </row>
    <row r="410" spans="1:16" s="177" customFormat="1" ht="19.5" customHeight="1" x14ac:dyDescent="0.2">
      <c r="A410" s="526"/>
      <c r="B410" s="387" t="s">
        <v>65</v>
      </c>
      <c r="C410" s="411"/>
      <c r="D410" s="412">
        <v>1279.4000000000001</v>
      </c>
      <c r="E410" s="412">
        <v>1279.4000000000001</v>
      </c>
      <c r="F410" s="412">
        <v>278</v>
      </c>
      <c r="G410" s="412">
        <v>278</v>
      </c>
      <c r="H410" s="412">
        <v>0</v>
      </c>
      <c r="I410" s="412">
        <v>0</v>
      </c>
      <c r="J410" s="412">
        <v>1001</v>
      </c>
      <c r="K410" s="412">
        <v>0</v>
      </c>
      <c r="L410" s="412">
        <v>0</v>
      </c>
      <c r="M410" s="412">
        <v>0</v>
      </c>
      <c r="N410" s="412">
        <f>SUM(F410+H410+J410+L410)</f>
        <v>1279</v>
      </c>
      <c r="O410" s="412">
        <f>SUM(G410+I410+K410+M410)</f>
        <v>278</v>
      </c>
      <c r="P410" s="180"/>
    </row>
    <row r="411" spans="1:16" s="177" customFormat="1" ht="39" customHeight="1" x14ac:dyDescent="0.2">
      <c r="A411" s="526"/>
      <c r="B411" s="402" t="s">
        <v>155</v>
      </c>
      <c r="C411" s="411"/>
      <c r="D411" s="412"/>
      <c r="E411" s="412"/>
      <c r="F411" s="412"/>
      <c r="G411" s="412"/>
      <c r="H411" s="412"/>
      <c r="I411" s="412"/>
      <c r="J411" s="412"/>
      <c r="K411" s="412"/>
      <c r="L411" s="412"/>
      <c r="M411" s="412"/>
      <c r="N411" s="412"/>
      <c r="O411" s="412"/>
      <c r="P411" s="180"/>
    </row>
    <row r="412" spans="1:16" s="177" customFormat="1" ht="19.5" customHeight="1" x14ac:dyDescent="0.2">
      <c r="A412" s="526"/>
      <c r="B412" s="387" t="s">
        <v>65</v>
      </c>
      <c r="C412" s="411"/>
      <c r="D412" s="412">
        <v>200</v>
      </c>
      <c r="E412" s="412">
        <v>200</v>
      </c>
      <c r="F412" s="412"/>
      <c r="G412" s="412"/>
      <c r="H412" s="412"/>
      <c r="I412" s="412"/>
      <c r="J412" s="412">
        <v>200</v>
      </c>
      <c r="K412" s="412">
        <v>200</v>
      </c>
      <c r="L412" s="412"/>
      <c r="M412" s="412"/>
      <c r="N412" s="412">
        <f>SUM(F412+H412+J412+L412)</f>
        <v>200</v>
      </c>
      <c r="O412" s="412">
        <f>SUM(G412+I412+K412+M412)</f>
        <v>200</v>
      </c>
      <c r="P412" s="180"/>
    </row>
    <row r="413" spans="1:16" s="177" customFormat="1" ht="29.25" customHeight="1" x14ac:dyDescent="0.2">
      <c r="A413" s="526"/>
      <c r="B413" s="402" t="s">
        <v>156</v>
      </c>
      <c r="C413" s="411"/>
      <c r="D413" s="412"/>
      <c r="E413" s="412"/>
      <c r="F413" s="412"/>
      <c r="G413" s="412"/>
      <c r="H413" s="412"/>
      <c r="I413" s="412"/>
      <c r="J413" s="412"/>
      <c r="K413" s="412"/>
      <c r="L413" s="412"/>
      <c r="M413" s="412"/>
      <c r="N413" s="412"/>
      <c r="O413" s="412"/>
      <c r="P413" s="180"/>
    </row>
    <row r="414" spans="1:16" s="177" customFormat="1" ht="21" customHeight="1" thickBot="1" x14ac:dyDescent="0.25">
      <c r="A414" s="526"/>
      <c r="B414" s="387" t="s">
        <v>65</v>
      </c>
      <c r="C414" s="411"/>
      <c r="D414" s="412">
        <v>12</v>
      </c>
      <c r="E414" s="412">
        <v>12</v>
      </c>
      <c r="F414" s="412">
        <v>12</v>
      </c>
      <c r="G414" s="412">
        <v>12</v>
      </c>
      <c r="H414" s="412">
        <v>0</v>
      </c>
      <c r="I414" s="412">
        <v>0</v>
      </c>
      <c r="J414" s="412">
        <v>0</v>
      </c>
      <c r="K414" s="412">
        <v>0</v>
      </c>
      <c r="L414" s="412">
        <v>0</v>
      </c>
      <c r="M414" s="412">
        <v>0</v>
      </c>
      <c r="N414" s="412">
        <f>SUM(F414+H414+J414+L414)</f>
        <v>12</v>
      </c>
      <c r="O414" s="412">
        <f>SUM(G414+I414+K414+M414)</f>
        <v>12</v>
      </c>
      <c r="P414" s="180"/>
    </row>
    <row r="415" spans="1:16" s="177" customFormat="1" ht="48" customHeight="1" x14ac:dyDescent="0.2">
      <c r="A415" s="31" t="s">
        <v>12</v>
      </c>
      <c r="B415" s="87"/>
      <c r="C415" s="383"/>
      <c r="D415" s="34">
        <f t="shared" ref="D415:O415" si="114">SUM(D406+D408+D410+D414)</f>
        <v>1658.8000000000002</v>
      </c>
      <c r="E415" s="34">
        <f t="shared" si="114"/>
        <v>1658.8000000000002</v>
      </c>
      <c r="F415" s="34">
        <f t="shared" si="114"/>
        <v>490</v>
      </c>
      <c r="G415" s="34">
        <f t="shared" si="114"/>
        <v>490</v>
      </c>
      <c r="H415" s="34">
        <f t="shared" si="114"/>
        <v>0</v>
      </c>
      <c r="I415" s="34">
        <f t="shared" si="114"/>
        <v>0</v>
      </c>
      <c r="J415" s="34">
        <f t="shared" si="114"/>
        <v>1168.4000000000001</v>
      </c>
      <c r="K415" s="34">
        <f t="shared" si="114"/>
        <v>0</v>
      </c>
      <c r="L415" s="34">
        <f t="shared" si="114"/>
        <v>0</v>
      </c>
      <c r="M415" s="34">
        <f t="shared" si="114"/>
        <v>0</v>
      </c>
      <c r="N415" s="34">
        <f t="shared" si="114"/>
        <v>1658.4</v>
      </c>
      <c r="O415" s="34">
        <f t="shared" si="114"/>
        <v>490</v>
      </c>
      <c r="P415" s="180"/>
    </row>
    <row r="416" spans="1:16" s="177" customFormat="1" ht="15.75" x14ac:dyDescent="0.2">
      <c r="A416" s="523"/>
      <c r="B416" s="42" t="s">
        <v>64</v>
      </c>
      <c r="C416" s="42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150"/>
      <c r="P416" s="180"/>
    </row>
    <row r="417" spans="1:16" ht="15.75" x14ac:dyDescent="0.2">
      <c r="A417" s="524"/>
      <c r="B417" s="42" t="s">
        <v>65</v>
      </c>
      <c r="C417" s="42"/>
      <c r="D417" s="34">
        <f t="shared" ref="D417:O417" si="115">SUM(D406+D408+D410+D414)</f>
        <v>1658.8000000000002</v>
      </c>
      <c r="E417" s="34">
        <f t="shared" si="115"/>
        <v>1658.8000000000002</v>
      </c>
      <c r="F417" s="34">
        <f t="shared" si="115"/>
        <v>490</v>
      </c>
      <c r="G417" s="34">
        <f t="shared" si="115"/>
        <v>490</v>
      </c>
      <c r="H417" s="34">
        <f t="shared" si="115"/>
        <v>0</v>
      </c>
      <c r="I417" s="34">
        <f t="shared" si="115"/>
        <v>0</v>
      </c>
      <c r="J417" s="34">
        <f t="shared" si="115"/>
        <v>1168.4000000000001</v>
      </c>
      <c r="K417" s="34">
        <f t="shared" si="115"/>
        <v>0</v>
      </c>
      <c r="L417" s="34">
        <f t="shared" si="115"/>
        <v>0</v>
      </c>
      <c r="M417" s="34">
        <f t="shared" si="115"/>
        <v>0</v>
      </c>
      <c r="N417" s="34">
        <f t="shared" si="115"/>
        <v>1658.4</v>
      </c>
      <c r="O417" s="34">
        <f t="shared" si="115"/>
        <v>490</v>
      </c>
    </row>
    <row r="418" spans="1:16" ht="31.5" x14ac:dyDescent="0.2">
      <c r="A418" s="524"/>
      <c r="B418" s="88" t="s">
        <v>66</v>
      </c>
      <c r="C418" s="88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6" ht="37.5" x14ac:dyDescent="0.2">
      <c r="A419" s="110" t="s">
        <v>54</v>
      </c>
      <c r="B419" s="173"/>
      <c r="C419" s="173"/>
      <c r="D419" s="171">
        <f t="shared" ref="D419:O419" si="116">SUM(D400+D385+D315+D278+D256+D202+D187+D161+D125+D51+D19+D10+D415+D59)</f>
        <v>478831.25</v>
      </c>
      <c r="E419" s="171">
        <f t="shared" si="116"/>
        <v>478831.25</v>
      </c>
      <c r="F419" s="171">
        <f t="shared" si="116"/>
        <v>87804.760000000009</v>
      </c>
      <c r="G419" s="171">
        <f t="shared" si="116"/>
        <v>66084.05</v>
      </c>
      <c r="H419" s="171">
        <f t="shared" si="116"/>
        <v>102079.71</v>
      </c>
      <c r="I419" s="171">
        <f t="shared" si="116"/>
        <v>107999.44999999997</v>
      </c>
      <c r="J419" s="171">
        <f t="shared" si="116"/>
        <v>129495.40499999998</v>
      </c>
      <c r="K419" s="171">
        <f t="shared" si="116"/>
        <v>107661.95999999998</v>
      </c>
      <c r="L419" s="171">
        <f t="shared" si="116"/>
        <v>159450.35999999999</v>
      </c>
      <c r="M419" s="171">
        <f t="shared" si="116"/>
        <v>0</v>
      </c>
      <c r="N419" s="171">
        <f t="shared" si="116"/>
        <v>478830.2350000001</v>
      </c>
      <c r="O419" s="171">
        <f t="shared" si="116"/>
        <v>282247.96000000002</v>
      </c>
    </row>
    <row r="420" spans="1:16" ht="18.75" x14ac:dyDescent="0.2">
      <c r="A420" s="18"/>
      <c r="B420" s="89" t="s">
        <v>64</v>
      </c>
      <c r="C420" s="89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302"/>
      <c r="O420" s="303"/>
    </row>
    <row r="421" spans="1:16" ht="43.5" customHeight="1" x14ac:dyDescent="0.2">
      <c r="A421" s="18"/>
      <c r="B421" s="89" t="s">
        <v>65</v>
      </c>
      <c r="C421" s="89"/>
      <c r="D421" s="171">
        <f t="shared" ref="D421:O421" si="117">SUM(D417+D402+D387+D317+D280+D258+D204+D189+D163+D127+D53+D21+D12+D61)</f>
        <v>451544.95000000013</v>
      </c>
      <c r="E421" s="171">
        <f t="shared" si="117"/>
        <v>451544.95000000013</v>
      </c>
      <c r="F421" s="171">
        <f t="shared" si="117"/>
        <v>86177.359999999986</v>
      </c>
      <c r="G421" s="171">
        <f t="shared" si="117"/>
        <v>64456.850000000006</v>
      </c>
      <c r="H421" s="171">
        <f t="shared" si="117"/>
        <v>100645.01</v>
      </c>
      <c r="I421" s="171">
        <f t="shared" si="117"/>
        <v>106879.90999999999</v>
      </c>
      <c r="J421" s="171">
        <f t="shared" si="117"/>
        <v>113188.00499999999</v>
      </c>
      <c r="K421" s="171">
        <f t="shared" si="117"/>
        <v>93226.25999999998</v>
      </c>
      <c r="L421" s="171">
        <f t="shared" si="117"/>
        <v>151533.56</v>
      </c>
      <c r="M421" s="171">
        <f t="shared" si="117"/>
        <v>0</v>
      </c>
      <c r="N421" s="171">
        <f t="shared" si="117"/>
        <v>451243.93500000006</v>
      </c>
      <c r="O421" s="171">
        <f t="shared" si="117"/>
        <v>264563.01999999996</v>
      </c>
    </row>
    <row r="422" spans="1:16" ht="31.5" x14ac:dyDescent="0.2">
      <c r="A422" s="304"/>
      <c r="B422" s="90" t="s">
        <v>66</v>
      </c>
      <c r="C422" s="90"/>
      <c r="D422" s="305">
        <f t="shared" ref="D422:O422" si="118">SUM(D403+D388+D318+D190+D128+D54+D418+D281+D259+D205+D164+D62)</f>
        <v>26986.3</v>
      </c>
      <c r="E422" s="305">
        <f t="shared" si="118"/>
        <v>26986.3</v>
      </c>
      <c r="F422" s="305">
        <f t="shared" si="118"/>
        <v>1627.4</v>
      </c>
      <c r="G422" s="305">
        <f t="shared" si="118"/>
        <v>0</v>
      </c>
      <c r="H422" s="305">
        <f t="shared" si="118"/>
        <v>1434.6999999999998</v>
      </c>
      <c r="I422" s="305">
        <f t="shared" si="118"/>
        <v>1119.54</v>
      </c>
      <c r="J422" s="305">
        <f t="shared" si="118"/>
        <v>16307.400000000001</v>
      </c>
      <c r="K422" s="305">
        <f t="shared" si="118"/>
        <v>14708.2</v>
      </c>
      <c r="L422" s="305">
        <f t="shared" si="118"/>
        <v>7616.8</v>
      </c>
      <c r="M422" s="305">
        <f t="shared" si="118"/>
        <v>0</v>
      </c>
      <c r="N422" s="466">
        <f t="shared" si="118"/>
        <v>26986.3</v>
      </c>
      <c r="O422" s="305">
        <f t="shared" si="118"/>
        <v>17454.940000000002</v>
      </c>
    </row>
    <row r="423" spans="1:16" ht="18.75" x14ac:dyDescent="0.3">
      <c r="A423" s="343"/>
      <c r="B423" s="344"/>
      <c r="C423" s="344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</row>
    <row r="424" spans="1:16" ht="18.75" x14ac:dyDescent="0.2">
      <c r="A424" s="306"/>
      <c r="B424" s="340"/>
      <c r="C424" s="340"/>
      <c r="D424" s="307"/>
      <c r="E424" s="307"/>
      <c r="F424" s="307"/>
      <c r="G424" s="307"/>
      <c r="H424" s="307"/>
      <c r="I424" s="307"/>
      <c r="J424" s="307"/>
      <c r="K424" s="307"/>
      <c r="L424" s="307"/>
      <c r="M424" s="307"/>
      <c r="N424" s="307"/>
      <c r="O424" s="307"/>
      <c r="P424" s="307"/>
    </row>
    <row r="425" spans="1:16" ht="38.25" customHeight="1" x14ac:dyDescent="0.3">
      <c r="A425" s="306"/>
      <c r="B425" s="307"/>
      <c r="C425" s="307"/>
      <c r="D425" s="307"/>
      <c r="E425" s="307"/>
      <c r="F425" s="307"/>
      <c r="G425" s="307"/>
      <c r="H425" s="307"/>
      <c r="I425" s="307"/>
      <c r="J425" s="307"/>
      <c r="K425" s="307"/>
      <c r="L425" s="307"/>
      <c r="M425" s="307"/>
      <c r="N425" s="307"/>
      <c r="O425" s="307"/>
      <c r="P425" s="345"/>
    </row>
    <row r="426" spans="1:16" ht="62.25" customHeight="1" x14ac:dyDescent="0.2">
      <c r="P426" s="307"/>
    </row>
    <row r="427" spans="1:16" ht="61.5" customHeight="1" x14ac:dyDescent="0.2">
      <c r="P427" s="307"/>
    </row>
  </sheetData>
  <mergeCells count="67">
    <mergeCell ref="C24:C29"/>
    <mergeCell ref="C390:C393"/>
    <mergeCell ref="A171:A174"/>
    <mergeCell ref="A227:A230"/>
    <mergeCell ref="A267:A268"/>
    <mergeCell ref="A207:A222"/>
    <mergeCell ref="A179:A180"/>
    <mergeCell ref="A206:O206"/>
    <mergeCell ref="A199:A201"/>
    <mergeCell ref="A182:A184"/>
    <mergeCell ref="A191:O191"/>
    <mergeCell ref="C353:C380"/>
    <mergeCell ref="A353:A380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8:A9"/>
    <mergeCell ref="A7:O7"/>
    <mergeCell ref="A56:A58"/>
    <mergeCell ref="A416:A418"/>
    <mergeCell ref="A319:N319"/>
    <mergeCell ref="A320:A324"/>
    <mergeCell ref="A329:A348"/>
    <mergeCell ref="A350:A352"/>
    <mergeCell ref="A382:A384"/>
    <mergeCell ref="A275:A277"/>
    <mergeCell ref="A279:A281"/>
    <mergeCell ref="A404:O404"/>
    <mergeCell ref="A282:O282"/>
    <mergeCell ref="A405:A414"/>
    <mergeCell ref="A23:O23"/>
    <mergeCell ref="A162:A164"/>
    <mergeCell ref="A15:O15"/>
    <mergeCell ref="A63:O63"/>
    <mergeCell ref="A55:O55"/>
    <mergeCell ref="A64:A67"/>
    <mergeCell ref="A165:O165"/>
    <mergeCell ref="A16:A18"/>
    <mergeCell ref="A20:A22"/>
    <mergeCell ref="A24:A29"/>
    <mergeCell ref="A34:A41"/>
    <mergeCell ref="A129:O129"/>
    <mergeCell ref="A72:A77"/>
    <mergeCell ref="A82:A113"/>
    <mergeCell ref="A118:A119"/>
    <mergeCell ref="A130:A155"/>
    <mergeCell ref="A79:A81"/>
    <mergeCell ref="C64:C67"/>
    <mergeCell ref="A401:A403"/>
    <mergeCell ref="A235:A242"/>
    <mergeCell ref="A244:A246"/>
    <mergeCell ref="A247:A250"/>
    <mergeCell ref="A261:A262"/>
    <mergeCell ref="A389:O389"/>
    <mergeCell ref="A283:A298"/>
    <mergeCell ref="A260:O260"/>
    <mergeCell ref="A303:A310"/>
    <mergeCell ref="A390:A399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2" manualBreakCount="2">
    <brk id="108" max="12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2020-10-30T12:09:28Z</dcterms:modified>
</cp:coreProperties>
</file>