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40" windowWidth="15120" windowHeight="7875" activeTab="1"/>
  </bookViews>
  <sheets>
    <sheet name="форма" sheetId="6" r:id="rId1"/>
    <sheet name="мониторинг (3)" sheetId="8" r:id="rId2"/>
  </sheets>
  <calcPr calcId="145621"/>
</workbook>
</file>

<file path=xl/calcChain.xml><?xml version="1.0" encoding="utf-8"?>
<calcChain xmlns="http://schemas.openxmlformats.org/spreadsheetml/2006/main">
  <c r="C327" i="8" l="1"/>
  <c r="N328" i="8"/>
  <c r="M328" i="8"/>
  <c r="L328" i="8"/>
  <c r="K328" i="8"/>
  <c r="J328" i="8"/>
  <c r="I328" i="8"/>
  <c r="H328" i="8"/>
  <c r="G328" i="8"/>
  <c r="F328" i="8"/>
  <c r="E328" i="8"/>
  <c r="D328" i="8"/>
  <c r="C328" i="8"/>
  <c r="N327" i="8"/>
  <c r="L327" i="8"/>
  <c r="K327" i="8"/>
  <c r="J327" i="8"/>
  <c r="I327" i="8"/>
  <c r="H327" i="8"/>
  <c r="G327" i="8"/>
  <c r="F327" i="8"/>
  <c r="E327" i="8"/>
  <c r="D327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N323" i="8"/>
  <c r="M323" i="8"/>
  <c r="N322" i="8"/>
  <c r="M322" i="8"/>
  <c r="N320" i="8"/>
  <c r="M320" i="8"/>
  <c r="N319" i="8"/>
  <c r="M319" i="8"/>
  <c r="N317" i="8"/>
  <c r="M317" i="8"/>
  <c r="N316" i="8"/>
  <c r="M316" i="8"/>
  <c r="N314" i="8"/>
  <c r="M314" i="8"/>
  <c r="N313" i="8"/>
  <c r="M313" i="8"/>
  <c r="N311" i="8"/>
  <c r="M311" i="8"/>
  <c r="M308" i="8"/>
  <c r="N308" i="8"/>
  <c r="N310" i="8"/>
  <c r="M310" i="8"/>
  <c r="N302" i="8"/>
  <c r="M302" i="8"/>
  <c r="N307" i="8"/>
  <c r="M307" i="8"/>
  <c r="M306" i="8" l="1"/>
  <c r="N305" i="8"/>
  <c r="M305" i="8"/>
  <c r="N304" i="8"/>
  <c r="M304" i="8"/>
  <c r="N301" i="8"/>
  <c r="M301" i="8"/>
  <c r="M299" i="8"/>
  <c r="N299" i="8"/>
  <c r="N298" i="8"/>
  <c r="M298" i="8"/>
  <c r="N297" i="8"/>
  <c r="M297" i="8"/>
  <c r="N295" i="8"/>
  <c r="N294" i="8"/>
  <c r="M295" i="8"/>
  <c r="M294" i="8"/>
  <c r="N291" i="8"/>
  <c r="M291" i="8"/>
  <c r="N290" i="8"/>
  <c r="M290" i="8"/>
  <c r="M327" i="8" l="1"/>
  <c r="L427" i="8"/>
  <c r="K427" i="8"/>
  <c r="J427" i="8"/>
  <c r="I427" i="8"/>
  <c r="H427" i="8"/>
  <c r="G427" i="8"/>
  <c r="F427" i="8"/>
  <c r="E427" i="8"/>
  <c r="D427" i="8"/>
  <c r="C427" i="8"/>
  <c r="L425" i="8"/>
  <c r="K425" i="8"/>
  <c r="J425" i="8"/>
  <c r="I425" i="8"/>
  <c r="H425" i="8"/>
  <c r="F425" i="8"/>
  <c r="E425" i="8"/>
  <c r="M423" i="8"/>
  <c r="N423" i="8"/>
  <c r="N422" i="8"/>
  <c r="N417" i="8"/>
  <c r="N428" i="8" s="1"/>
  <c r="L407" i="8" l="1"/>
  <c r="K407" i="8"/>
  <c r="J407" i="8"/>
  <c r="I407" i="8"/>
  <c r="H407" i="8"/>
  <c r="G407" i="8"/>
  <c r="F407" i="8"/>
  <c r="E407" i="8"/>
  <c r="D407" i="8"/>
  <c r="C407" i="8"/>
  <c r="J401" i="8"/>
  <c r="J405" i="8" s="1"/>
  <c r="I405" i="8"/>
  <c r="H405" i="8"/>
  <c r="G405" i="8"/>
  <c r="F405" i="8"/>
  <c r="E405" i="8"/>
  <c r="D405" i="8"/>
  <c r="C405" i="8"/>
  <c r="L217" i="8" l="1"/>
  <c r="L264" i="8" s="1"/>
  <c r="K217" i="8"/>
  <c r="K264" i="8" s="1"/>
  <c r="J217" i="8"/>
  <c r="J264" i="8" s="1"/>
  <c r="I217" i="8"/>
  <c r="I264" i="8" s="1"/>
  <c r="H217" i="8"/>
  <c r="H264" i="8" s="1"/>
  <c r="G217" i="8"/>
  <c r="G264" i="8" s="1"/>
  <c r="F217" i="8"/>
  <c r="F264" i="8" s="1"/>
  <c r="E217" i="8"/>
  <c r="E264" i="8" s="1"/>
  <c r="D217" i="8"/>
  <c r="D264" i="8" s="1"/>
  <c r="C217" i="8"/>
  <c r="C264" i="8" s="1"/>
  <c r="L216" i="8"/>
  <c r="K216" i="8"/>
  <c r="J216" i="8"/>
  <c r="H216" i="8"/>
  <c r="C216" i="8"/>
  <c r="L206" i="8"/>
  <c r="K206" i="8"/>
  <c r="J206" i="8"/>
  <c r="I206" i="8"/>
  <c r="H206" i="8"/>
  <c r="G206" i="8"/>
  <c r="F206" i="8"/>
  <c r="E206" i="8"/>
  <c r="D206" i="8"/>
  <c r="C206" i="8"/>
  <c r="N209" i="8"/>
  <c r="M209" i="8"/>
  <c r="N208" i="8"/>
  <c r="N206" i="8" s="1"/>
  <c r="M208" i="8"/>
  <c r="M206" i="8" s="1"/>
  <c r="L160" i="8"/>
  <c r="K160" i="8"/>
  <c r="J160" i="8"/>
  <c r="I160" i="8"/>
  <c r="H160" i="8"/>
  <c r="G160" i="8"/>
  <c r="F160" i="8"/>
  <c r="E160" i="8"/>
  <c r="D160" i="8"/>
  <c r="C160" i="8"/>
  <c r="L158" i="8"/>
  <c r="K158" i="8"/>
  <c r="J158" i="8"/>
  <c r="I158" i="8"/>
  <c r="H158" i="8"/>
  <c r="G158" i="8"/>
  <c r="F158" i="8"/>
  <c r="E158" i="8"/>
  <c r="D158" i="8"/>
  <c r="C158" i="8"/>
  <c r="L116" i="8"/>
  <c r="K116" i="8"/>
  <c r="J116" i="8"/>
  <c r="I116" i="8"/>
  <c r="H116" i="8"/>
  <c r="G116" i="8"/>
  <c r="F116" i="8"/>
  <c r="E116" i="8"/>
  <c r="D116" i="8"/>
  <c r="C116" i="8"/>
  <c r="L114" i="8"/>
  <c r="K114" i="8"/>
  <c r="J114" i="8"/>
  <c r="I114" i="8"/>
  <c r="H114" i="8"/>
  <c r="G114" i="8"/>
  <c r="F114" i="8"/>
  <c r="E114" i="8"/>
  <c r="D114" i="8"/>
  <c r="C114" i="8"/>
  <c r="L17" i="8"/>
  <c r="L47" i="8" l="1"/>
  <c r="J47" i="8"/>
  <c r="H47" i="8"/>
  <c r="G47" i="8"/>
  <c r="F47" i="8"/>
  <c r="E47" i="8"/>
  <c r="C47" i="8"/>
  <c r="L48" i="8"/>
  <c r="J48" i="8"/>
  <c r="I48" i="8"/>
  <c r="H48" i="8"/>
  <c r="G48" i="8"/>
  <c r="F48" i="8"/>
  <c r="E48" i="8"/>
  <c r="C48" i="8"/>
  <c r="D45" i="8"/>
  <c r="D44" i="8"/>
  <c r="D43" i="8"/>
  <c r="K42" i="8"/>
  <c r="D42" i="8" s="1"/>
  <c r="K41" i="8"/>
  <c r="D41" i="8" s="1"/>
  <c r="N40" i="8"/>
  <c r="K40" i="8"/>
  <c r="I40" i="8"/>
  <c r="K39" i="8"/>
  <c r="K47" i="8" s="1"/>
  <c r="I39" i="8"/>
  <c r="M40" i="8" l="1"/>
  <c r="D39" i="8"/>
  <c r="D40" i="8"/>
  <c r="D48" i="8"/>
  <c r="K48" i="8"/>
  <c r="I47" i="8"/>
  <c r="D47" i="8" l="1"/>
  <c r="N49" i="8"/>
  <c r="M49" i="8"/>
  <c r="L46" i="8"/>
  <c r="L58" i="8"/>
  <c r="K58" i="8"/>
  <c r="J58" i="8"/>
  <c r="I58" i="8"/>
  <c r="H58" i="8"/>
  <c r="G58" i="8"/>
  <c r="F58" i="8"/>
  <c r="E58" i="8"/>
  <c r="D58" i="8"/>
  <c r="C58" i="8"/>
  <c r="M422" i="8" l="1"/>
  <c r="N424" i="8" l="1"/>
  <c r="N385" i="8" l="1"/>
  <c r="M385" i="8"/>
  <c r="N340" i="8" l="1"/>
  <c r="M340" i="8"/>
  <c r="K161" i="8" l="1"/>
  <c r="D161" i="8"/>
  <c r="C161" i="8"/>
  <c r="N157" i="8"/>
  <c r="N156" i="8"/>
  <c r="M157" i="8"/>
  <c r="M161" i="8" s="1"/>
  <c r="M156" i="8"/>
  <c r="L135" i="8" l="1"/>
  <c r="K135" i="8"/>
  <c r="J135" i="8"/>
  <c r="I135" i="8"/>
  <c r="H135" i="8"/>
  <c r="G135" i="8"/>
  <c r="F135" i="8"/>
  <c r="E135" i="8"/>
  <c r="D135" i="8"/>
  <c r="C135" i="8"/>
  <c r="L133" i="8"/>
  <c r="K133" i="8"/>
  <c r="J133" i="8"/>
  <c r="I133" i="8"/>
  <c r="H133" i="8"/>
  <c r="G133" i="8"/>
  <c r="F133" i="8"/>
  <c r="E133" i="8"/>
  <c r="D133" i="8"/>
  <c r="C133" i="8"/>
  <c r="L122" i="8" l="1"/>
  <c r="K122" i="8"/>
  <c r="J122" i="8"/>
  <c r="I122" i="8"/>
  <c r="H122" i="8"/>
  <c r="G122" i="8"/>
  <c r="F122" i="8"/>
  <c r="E122" i="8"/>
  <c r="D122" i="8"/>
  <c r="L124" i="8"/>
  <c r="K124" i="8"/>
  <c r="J124" i="8"/>
  <c r="I124" i="8"/>
  <c r="H124" i="8"/>
  <c r="G124" i="8"/>
  <c r="F124" i="8"/>
  <c r="E124" i="8"/>
  <c r="D124" i="8"/>
  <c r="C124" i="8"/>
  <c r="C122" i="8"/>
  <c r="N120" i="8"/>
  <c r="M120" i="8"/>
  <c r="M124" i="8" l="1"/>
  <c r="L100" i="8"/>
  <c r="K100" i="8"/>
  <c r="J100" i="8"/>
  <c r="I100" i="8"/>
  <c r="H100" i="8"/>
  <c r="G100" i="8"/>
  <c r="F100" i="8"/>
  <c r="E100" i="8"/>
  <c r="D100" i="8"/>
  <c r="L102" i="8"/>
  <c r="K102" i="8"/>
  <c r="J102" i="8"/>
  <c r="I102" i="8"/>
  <c r="H102" i="8"/>
  <c r="G102" i="8"/>
  <c r="F102" i="8"/>
  <c r="E102" i="8"/>
  <c r="D102" i="8"/>
  <c r="C100" i="8"/>
  <c r="C102" i="8"/>
  <c r="L85" i="8" l="1"/>
  <c r="K85" i="8"/>
  <c r="J85" i="8"/>
  <c r="I85" i="8"/>
  <c r="H85" i="8"/>
  <c r="G85" i="8"/>
  <c r="F85" i="8"/>
  <c r="E85" i="8"/>
  <c r="D85" i="8"/>
  <c r="C85" i="8"/>
  <c r="G428" i="8" l="1"/>
  <c r="F428" i="8"/>
  <c r="E428" i="8"/>
  <c r="D428" i="8"/>
  <c r="C428" i="8"/>
  <c r="N420" i="8"/>
  <c r="N418" i="8"/>
  <c r="M424" i="8"/>
  <c r="M420" i="8"/>
  <c r="M418" i="8"/>
  <c r="M417" i="8"/>
  <c r="M428" i="8" s="1"/>
  <c r="M416" i="8"/>
  <c r="G414" i="8"/>
  <c r="G425" i="8" s="1"/>
  <c r="D414" i="8"/>
  <c r="D425" i="8" s="1"/>
  <c r="C414" i="8"/>
  <c r="C425" i="8" s="1"/>
  <c r="I428" i="8"/>
  <c r="J428" i="8"/>
  <c r="K428" i="8"/>
  <c r="L428" i="8"/>
  <c r="L408" i="8"/>
  <c r="K408" i="8"/>
  <c r="J408" i="8"/>
  <c r="I408" i="8"/>
  <c r="H408" i="8"/>
  <c r="G408" i="8"/>
  <c r="F408" i="8"/>
  <c r="E408" i="8"/>
  <c r="D408" i="8"/>
  <c r="C408" i="8"/>
  <c r="N404" i="8"/>
  <c r="N408" i="8" s="1"/>
  <c r="M404" i="8"/>
  <c r="M408" i="8" s="1"/>
  <c r="N403" i="8"/>
  <c r="M403" i="8"/>
  <c r="N401" i="8"/>
  <c r="M401" i="8"/>
  <c r="L405" i="8"/>
  <c r="K405" i="8"/>
  <c r="L393" i="8"/>
  <c r="K393" i="8"/>
  <c r="J393" i="8"/>
  <c r="I393" i="8"/>
  <c r="H393" i="8"/>
  <c r="G393" i="8"/>
  <c r="F393" i="8"/>
  <c r="E393" i="8"/>
  <c r="D393" i="8"/>
  <c r="C393" i="8"/>
  <c r="L391" i="8"/>
  <c r="K391" i="8"/>
  <c r="J391" i="8"/>
  <c r="I391" i="8"/>
  <c r="H391" i="8"/>
  <c r="G391" i="8"/>
  <c r="F391" i="8"/>
  <c r="E391" i="8"/>
  <c r="D391" i="8"/>
  <c r="C391" i="8"/>
  <c r="N389" i="8"/>
  <c r="N387" i="8"/>
  <c r="M389" i="8"/>
  <c r="M387" i="8"/>
  <c r="N383" i="8"/>
  <c r="M383" i="8"/>
  <c r="M381" i="8"/>
  <c r="M379" i="8"/>
  <c r="N381" i="8"/>
  <c r="N379" i="8"/>
  <c r="M377" i="8"/>
  <c r="N377" i="8"/>
  <c r="N375" i="8"/>
  <c r="M375" i="8"/>
  <c r="L373" i="8"/>
  <c r="K373" i="8"/>
  <c r="J373" i="8"/>
  <c r="I373" i="8"/>
  <c r="H373" i="8"/>
  <c r="G373" i="8"/>
  <c r="F373" i="8"/>
  <c r="E373" i="8"/>
  <c r="D373" i="8"/>
  <c r="C373" i="8"/>
  <c r="L371" i="8"/>
  <c r="K371" i="8"/>
  <c r="J371" i="8"/>
  <c r="I371" i="8"/>
  <c r="H371" i="8"/>
  <c r="G371" i="8"/>
  <c r="F371" i="8"/>
  <c r="E371" i="8"/>
  <c r="D371" i="8"/>
  <c r="C371" i="8"/>
  <c r="N365" i="8"/>
  <c r="M365" i="8"/>
  <c r="N363" i="8"/>
  <c r="M363" i="8"/>
  <c r="L349" i="8"/>
  <c r="K349" i="8"/>
  <c r="J349" i="8"/>
  <c r="I349" i="8"/>
  <c r="H349" i="8"/>
  <c r="G349" i="8"/>
  <c r="F349" i="8"/>
  <c r="E349" i="8"/>
  <c r="D349" i="8"/>
  <c r="C349" i="8"/>
  <c r="L347" i="8"/>
  <c r="K347" i="8"/>
  <c r="J347" i="8"/>
  <c r="I347" i="8"/>
  <c r="H347" i="8"/>
  <c r="G347" i="8"/>
  <c r="F347" i="8"/>
  <c r="E347" i="8"/>
  <c r="D347" i="8"/>
  <c r="C347" i="8"/>
  <c r="N342" i="8"/>
  <c r="L282" i="8" l="1"/>
  <c r="K282" i="8"/>
  <c r="J282" i="8"/>
  <c r="I282" i="8"/>
  <c r="H282" i="8"/>
  <c r="G282" i="8"/>
  <c r="F282" i="8"/>
  <c r="E282" i="8"/>
  <c r="D282" i="8"/>
  <c r="C282" i="8"/>
  <c r="L280" i="8"/>
  <c r="K280" i="8"/>
  <c r="J280" i="8"/>
  <c r="I280" i="8"/>
  <c r="H280" i="8"/>
  <c r="G280" i="8"/>
  <c r="F280" i="8"/>
  <c r="E280" i="8"/>
  <c r="D280" i="8"/>
  <c r="C280" i="8"/>
  <c r="L270" i="8"/>
  <c r="K270" i="8"/>
  <c r="J270" i="8"/>
  <c r="I270" i="8"/>
  <c r="H270" i="8"/>
  <c r="G270" i="8"/>
  <c r="F270" i="8"/>
  <c r="E270" i="8"/>
  <c r="D270" i="8"/>
  <c r="C270" i="8"/>
  <c r="L268" i="8"/>
  <c r="K268" i="8"/>
  <c r="J268" i="8"/>
  <c r="I268" i="8"/>
  <c r="H268" i="8"/>
  <c r="G268" i="8"/>
  <c r="F268" i="8"/>
  <c r="E268" i="8"/>
  <c r="D268" i="8"/>
  <c r="C268" i="8"/>
  <c r="L258" i="8"/>
  <c r="K258" i="8"/>
  <c r="J258" i="8"/>
  <c r="I258" i="8"/>
  <c r="H258" i="8"/>
  <c r="G258" i="8"/>
  <c r="F258" i="8"/>
  <c r="E258" i="8"/>
  <c r="D258" i="8"/>
  <c r="C258" i="8"/>
  <c r="L256" i="8"/>
  <c r="K256" i="8"/>
  <c r="J256" i="8"/>
  <c r="I256" i="8"/>
  <c r="H256" i="8"/>
  <c r="G256" i="8"/>
  <c r="F256" i="8"/>
  <c r="E256" i="8"/>
  <c r="D256" i="8"/>
  <c r="C256" i="8"/>
  <c r="L250" i="8"/>
  <c r="K250" i="8"/>
  <c r="J250" i="8"/>
  <c r="I250" i="8"/>
  <c r="H250" i="8"/>
  <c r="G250" i="8"/>
  <c r="F250" i="8"/>
  <c r="E250" i="8"/>
  <c r="D250" i="8"/>
  <c r="C250" i="8"/>
  <c r="L248" i="8"/>
  <c r="K248" i="8"/>
  <c r="J248" i="8"/>
  <c r="I248" i="8"/>
  <c r="H248" i="8"/>
  <c r="G248" i="8"/>
  <c r="F248" i="8"/>
  <c r="E248" i="8"/>
  <c r="M248" i="8" s="1"/>
  <c r="D248" i="8"/>
  <c r="C248" i="8"/>
  <c r="N230" i="8"/>
  <c r="M230" i="8"/>
  <c r="L238" i="8"/>
  <c r="K238" i="8"/>
  <c r="J238" i="8"/>
  <c r="I238" i="8"/>
  <c r="H238" i="8"/>
  <c r="G238" i="8"/>
  <c r="F238" i="8"/>
  <c r="E238" i="8"/>
  <c r="K236" i="8"/>
  <c r="J236" i="8"/>
  <c r="I236" i="8"/>
  <c r="D236" i="8"/>
  <c r="N228" i="8"/>
  <c r="M228" i="8"/>
  <c r="M232" i="8"/>
  <c r="L222" i="8"/>
  <c r="H222" i="8"/>
  <c r="H236" i="8" s="1"/>
  <c r="G222" i="8"/>
  <c r="G236" i="8" s="1"/>
  <c r="F222" i="8"/>
  <c r="F236" i="8" s="1"/>
  <c r="E222" i="8"/>
  <c r="E236" i="8" s="1"/>
  <c r="K194" i="8"/>
  <c r="N197" i="8"/>
  <c r="N217" i="8" s="1"/>
  <c r="N264" i="8" s="1"/>
  <c r="M197" i="8"/>
  <c r="N204" i="8"/>
  <c r="M204" i="8"/>
  <c r="L210" i="8"/>
  <c r="D204" i="8"/>
  <c r="L202" i="8"/>
  <c r="K202" i="8"/>
  <c r="I202" i="8"/>
  <c r="H202" i="8"/>
  <c r="G202" i="8"/>
  <c r="F202" i="8"/>
  <c r="E202" i="8"/>
  <c r="C202" i="8"/>
  <c r="L194" i="8"/>
  <c r="J194" i="8"/>
  <c r="I194" i="8"/>
  <c r="H194" i="8"/>
  <c r="G194" i="8"/>
  <c r="F194" i="8"/>
  <c r="E194" i="8"/>
  <c r="D194" i="8"/>
  <c r="C194" i="8"/>
  <c r="L190" i="8"/>
  <c r="J190" i="8"/>
  <c r="F190" i="8"/>
  <c r="D190" i="8"/>
  <c r="C190" i="8"/>
  <c r="K263" i="8" l="1"/>
  <c r="H263" i="8"/>
  <c r="J263" i="8"/>
  <c r="L263" i="8"/>
  <c r="M202" i="8"/>
  <c r="L214" i="8"/>
  <c r="J214" i="8"/>
  <c r="J261" i="8" s="1"/>
  <c r="C214" i="8"/>
  <c r="H214" i="8"/>
  <c r="H261" i="8" s="1"/>
  <c r="K214" i="8"/>
  <c r="K261" i="8" s="1"/>
  <c r="D202" i="8"/>
  <c r="D214" i="8" s="1"/>
  <c r="D261" i="8" s="1"/>
  <c r="D216" i="8"/>
  <c r="M217" i="8"/>
  <c r="M264" i="8" s="1"/>
  <c r="N202" i="8"/>
  <c r="L183" i="8" l="1"/>
  <c r="K183" i="8"/>
  <c r="J183" i="8"/>
  <c r="I183" i="8"/>
  <c r="H183" i="8"/>
  <c r="G183" i="8"/>
  <c r="F183" i="8"/>
  <c r="E183" i="8"/>
  <c r="D183" i="8"/>
  <c r="C183" i="8"/>
  <c r="L181" i="8"/>
  <c r="K181" i="8"/>
  <c r="J181" i="8"/>
  <c r="I181" i="8"/>
  <c r="H181" i="8"/>
  <c r="G181" i="8"/>
  <c r="F181" i="8"/>
  <c r="E181" i="8"/>
  <c r="D181" i="8"/>
  <c r="C181" i="8"/>
  <c r="L178" i="8"/>
  <c r="K178" i="8"/>
  <c r="J178" i="8"/>
  <c r="I178" i="8"/>
  <c r="H178" i="8"/>
  <c r="G178" i="8"/>
  <c r="F178" i="8"/>
  <c r="E178" i="8"/>
  <c r="D178" i="8"/>
  <c r="C178" i="8"/>
  <c r="L176" i="8"/>
  <c r="K176" i="8"/>
  <c r="J176" i="8"/>
  <c r="I176" i="8"/>
  <c r="H176" i="8"/>
  <c r="G176" i="8"/>
  <c r="F176" i="8"/>
  <c r="E176" i="8"/>
  <c r="D176" i="8"/>
  <c r="C176" i="8"/>
  <c r="K164" i="8"/>
  <c r="F164" i="8"/>
  <c r="F166" i="8" s="1"/>
  <c r="E164" i="8"/>
  <c r="D164" i="8"/>
  <c r="D166" i="8" s="1"/>
  <c r="C164" i="8"/>
  <c r="C166" i="8" s="1"/>
  <c r="E166" i="8" l="1"/>
  <c r="K166" i="8"/>
  <c r="N139" i="8" l="1"/>
  <c r="M139" i="8"/>
  <c r="N112" i="8"/>
  <c r="M112" i="8"/>
  <c r="L103" i="8"/>
  <c r="K103" i="8"/>
  <c r="J103" i="8"/>
  <c r="I103" i="8"/>
  <c r="H103" i="8"/>
  <c r="G103" i="8"/>
  <c r="F103" i="8"/>
  <c r="E103" i="8"/>
  <c r="D103" i="8"/>
  <c r="C103" i="8"/>
  <c r="M8" i="8"/>
  <c r="N102" i="8" l="1"/>
  <c r="L64" i="8"/>
  <c r="K64" i="8"/>
  <c r="J64" i="8"/>
  <c r="I64" i="8"/>
  <c r="H64" i="8"/>
  <c r="G64" i="8"/>
  <c r="F64" i="8"/>
  <c r="E64" i="8"/>
  <c r="D64" i="8"/>
  <c r="C64" i="8"/>
  <c r="L62" i="8"/>
  <c r="K62" i="8"/>
  <c r="J62" i="8"/>
  <c r="I62" i="8"/>
  <c r="H62" i="8"/>
  <c r="G62" i="8"/>
  <c r="F62" i="8"/>
  <c r="E62" i="8"/>
  <c r="D62" i="8"/>
  <c r="C62" i="8"/>
  <c r="D50" i="8"/>
  <c r="D34" i="8"/>
  <c r="D33" i="8"/>
  <c r="D32" i="8"/>
  <c r="K31" i="8"/>
  <c r="I31" i="8"/>
  <c r="D30" i="8"/>
  <c r="D28" i="8"/>
  <c r="C28" i="8"/>
  <c r="N64" i="8" l="1"/>
  <c r="D31" i="8"/>
  <c r="M22" i="8"/>
  <c r="M21" i="8"/>
  <c r="N138" i="8" l="1"/>
  <c r="M138" i="8"/>
  <c r="M353" i="8"/>
  <c r="N412" i="8"/>
  <c r="M412" i="8"/>
  <c r="M427" i="8" s="1"/>
  <c r="N421" i="8"/>
  <c r="M421" i="8"/>
  <c r="N419" i="8"/>
  <c r="M419" i="8"/>
  <c r="N416" i="8"/>
  <c r="M414" i="8"/>
  <c r="N410" i="8"/>
  <c r="M410" i="8"/>
  <c r="N414" i="8" l="1"/>
  <c r="N425" i="8" s="1"/>
  <c r="N427" i="8"/>
  <c r="M425" i="8"/>
  <c r="N400" i="8"/>
  <c r="M400" i="8"/>
  <c r="N407" i="8" l="1"/>
  <c r="N405" i="8"/>
  <c r="M405" i="8"/>
  <c r="M407" i="8"/>
  <c r="N393" i="8"/>
  <c r="M393" i="8"/>
  <c r="N391" i="8"/>
  <c r="M391" i="8"/>
  <c r="N200" i="8" l="1"/>
  <c r="M200" i="8"/>
  <c r="N198" i="8"/>
  <c r="M198" i="8"/>
  <c r="N196" i="8"/>
  <c r="M196" i="8"/>
  <c r="N194" i="8"/>
  <c r="M194" i="8"/>
  <c r="M135" i="8" l="1"/>
  <c r="N119" i="8" l="1"/>
  <c r="M119" i="8"/>
  <c r="L83" i="8" l="1"/>
  <c r="K83" i="8"/>
  <c r="H83" i="8"/>
  <c r="G83" i="8"/>
  <c r="F83" i="8"/>
  <c r="E83" i="8"/>
  <c r="L91" i="8" l="1"/>
  <c r="K91" i="8"/>
  <c r="J91" i="8"/>
  <c r="I91" i="8"/>
  <c r="H91" i="8"/>
  <c r="G91" i="8"/>
  <c r="F91" i="8"/>
  <c r="E91" i="8"/>
  <c r="D91" i="8"/>
  <c r="C91" i="8"/>
  <c r="L89" i="8"/>
  <c r="K89" i="8"/>
  <c r="J89" i="8"/>
  <c r="I89" i="8"/>
  <c r="H89" i="8"/>
  <c r="G89" i="8"/>
  <c r="F89" i="8"/>
  <c r="E89" i="8"/>
  <c r="D89" i="8"/>
  <c r="C89" i="8"/>
  <c r="N87" i="8"/>
  <c r="M87" i="8"/>
  <c r="L236" i="8"/>
  <c r="L261" i="8" s="1"/>
  <c r="I140" i="8" l="1"/>
  <c r="N99" i="8" l="1"/>
  <c r="M99" i="8"/>
  <c r="L335" i="8" l="1"/>
  <c r="K335" i="8"/>
  <c r="J335" i="8"/>
  <c r="I335" i="8"/>
  <c r="H335" i="8"/>
  <c r="G335" i="8"/>
  <c r="F335" i="8"/>
  <c r="E335" i="8"/>
  <c r="M335" i="8" s="1"/>
  <c r="D335" i="8"/>
  <c r="C335" i="8"/>
  <c r="N332" i="8"/>
  <c r="N331" i="8"/>
  <c r="N330" i="8"/>
  <c r="N329" i="8"/>
  <c r="M332" i="8"/>
  <c r="M331" i="8"/>
  <c r="M330" i="8"/>
  <c r="M329" i="8"/>
  <c r="L333" i="8"/>
  <c r="K333" i="8"/>
  <c r="J333" i="8"/>
  <c r="I333" i="8"/>
  <c r="H333" i="8"/>
  <c r="G333" i="8"/>
  <c r="F333" i="8"/>
  <c r="E333" i="8"/>
  <c r="D333" i="8"/>
  <c r="C333" i="8"/>
  <c r="N132" i="8"/>
  <c r="N131" i="8"/>
  <c r="N130" i="8"/>
  <c r="N129" i="8"/>
  <c r="N128" i="8"/>
  <c r="N127" i="8"/>
  <c r="N126" i="8"/>
  <c r="M132" i="8"/>
  <c r="M131" i="8"/>
  <c r="M130" i="8"/>
  <c r="M129" i="8"/>
  <c r="M128" i="8"/>
  <c r="M127" i="8"/>
  <c r="M126" i="8"/>
  <c r="N124" i="8"/>
  <c r="N121" i="8"/>
  <c r="M121" i="8"/>
  <c r="N118" i="8"/>
  <c r="N122" i="8" s="1"/>
  <c r="M118" i="8"/>
  <c r="M122" i="8" s="1"/>
  <c r="L142" i="8"/>
  <c r="K142" i="8"/>
  <c r="J142" i="8"/>
  <c r="I142" i="8"/>
  <c r="H142" i="8"/>
  <c r="G142" i="8"/>
  <c r="D142" i="8"/>
  <c r="C142" i="8"/>
  <c r="L140" i="8"/>
  <c r="K140" i="8"/>
  <c r="J140" i="8"/>
  <c r="H140" i="8"/>
  <c r="F140" i="8"/>
  <c r="E140" i="8"/>
  <c r="D140" i="8"/>
  <c r="C140" i="8"/>
  <c r="M111" i="8"/>
  <c r="M110" i="8"/>
  <c r="N113" i="8"/>
  <c r="N111" i="8"/>
  <c r="N110" i="8"/>
  <c r="N98" i="8"/>
  <c r="M98" i="8"/>
  <c r="N97" i="8"/>
  <c r="M97" i="8"/>
  <c r="N96" i="8"/>
  <c r="M96" i="8"/>
  <c r="N95" i="8"/>
  <c r="M95" i="8"/>
  <c r="N94" i="8"/>
  <c r="N93" i="8"/>
  <c r="M94" i="8"/>
  <c r="M93" i="8"/>
  <c r="N346" i="8"/>
  <c r="N345" i="8"/>
  <c r="N344" i="8"/>
  <c r="N343" i="8"/>
  <c r="N350" i="8" s="1"/>
  <c r="N398" i="8" s="1"/>
  <c r="M346" i="8"/>
  <c r="M116" i="8" l="1"/>
  <c r="N116" i="8"/>
  <c r="N114" i="8"/>
  <c r="M114" i="8"/>
  <c r="N335" i="8"/>
  <c r="N133" i="8"/>
  <c r="N135" i="8"/>
  <c r="M133" i="8"/>
  <c r="M100" i="8"/>
  <c r="N100" i="8"/>
  <c r="N349" i="8"/>
  <c r="N347" i="8"/>
  <c r="M102" i="8"/>
  <c r="E142" i="8"/>
  <c r="F142" i="8"/>
  <c r="M333" i="8"/>
  <c r="N333" i="8"/>
  <c r="N50" i="8"/>
  <c r="N51" i="8" s="1"/>
  <c r="M50" i="8"/>
  <c r="M51" i="8" s="1"/>
  <c r="N45" i="8"/>
  <c r="N44" i="8"/>
  <c r="N42" i="8"/>
  <c r="N41" i="8"/>
  <c r="N39" i="8"/>
  <c r="M45" i="8"/>
  <c r="M44" i="8"/>
  <c r="M42" i="8"/>
  <c r="M41" i="8"/>
  <c r="N34" i="8"/>
  <c r="N33" i="8"/>
  <c r="N32" i="8"/>
  <c r="N31" i="8"/>
  <c r="M34" i="8"/>
  <c r="M33" i="8"/>
  <c r="M32" i="8"/>
  <c r="N30" i="8"/>
  <c r="M30" i="8"/>
  <c r="N28" i="8"/>
  <c r="M28" i="8"/>
  <c r="N48" i="8" l="1"/>
  <c r="N58" i="8" s="1"/>
  <c r="M48" i="8"/>
  <c r="M58" i="8" s="1"/>
  <c r="N35" i="8"/>
  <c r="M31" i="8"/>
  <c r="M35" i="8" s="1"/>
  <c r="M39" i="8"/>
  <c r="N274" i="8" l="1"/>
  <c r="N273" i="8"/>
  <c r="M274" i="8"/>
  <c r="M273" i="8"/>
  <c r="N272" i="8"/>
  <c r="M272" i="8"/>
  <c r="N279" i="8"/>
  <c r="N280" i="8" s="1"/>
  <c r="M279" i="8"/>
  <c r="M280" i="8" s="1"/>
  <c r="N267" i="8"/>
  <c r="M267" i="8"/>
  <c r="N266" i="8"/>
  <c r="M266" i="8"/>
  <c r="M268" i="8" s="1"/>
  <c r="N268" i="8" l="1"/>
  <c r="N277" i="8"/>
  <c r="M275" i="8"/>
  <c r="N275" i="8"/>
  <c r="N260" i="8"/>
  <c r="M260" i="8"/>
  <c r="N258" i="8"/>
  <c r="M254" i="8"/>
  <c r="N254" i="8"/>
  <c r="N252" i="8"/>
  <c r="N256" i="8" s="1"/>
  <c r="M252" i="8"/>
  <c r="M256" i="8" s="1"/>
  <c r="N246" i="8"/>
  <c r="M246" i="8"/>
  <c r="N244" i="8"/>
  <c r="M244" i="8"/>
  <c r="N242" i="8"/>
  <c r="M242" i="8"/>
  <c r="N240" i="8"/>
  <c r="M240" i="8"/>
  <c r="M284" i="8" l="1"/>
  <c r="N248" i="8"/>
  <c r="M250" i="8"/>
  <c r="N250" i="8"/>
  <c r="N284" i="8"/>
  <c r="M258" i="8"/>
  <c r="N175" i="8"/>
  <c r="M175" i="8"/>
  <c r="M176" i="8" l="1"/>
  <c r="M178" i="8"/>
  <c r="N176" i="8"/>
  <c r="N178" i="8"/>
  <c r="N180" i="8"/>
  <c r="M180" i="8"/>
  <c r="N183" i="8" l="1"/>
  <c r="N187" i="8" s="1"/>
  <c r="N181" i="8"/>
  <c r="M183" i="8"/>
  <c r="M187" i="8" s="1"/>
  <c r="M181" i="8"/>
  <c r="M185" i="8"/>
  <c r="N185" i="8"/>
  <c r="N137" i="8"/>
  <c r="M137" i="8"/>
  <c r="N104" i="8"/>
  <c r="M104" i="8"/>
  <c r="N88" i="8"/>
  <c r="N89" i="8" s="1"/>
  <c r="M88" i="8"/>
  <c r="L86" i="8"/>
  <c r="K86" i="8"/>
  <c r="J86" i="8"/>
  <c r="J83" i="8" s="1"/>
  <c r="I86" i="8"/>
  <c r="I83" i="8" s="1"/>
  <c r="H86" i="8"/>
  <c r="G86" i="8"/>
  <c r="F86" i="8"/>
  <c r="E86" i="8"/>
  <c r="D86" i="8"/>
  <c r="D83" i="8" s="1"/>
  <c r="C86" i="8"/>
  <c r="C83" i="8" s="1"/>
  <c r="M82" i="8"/>
  <c r="M86" i="8" s="1"/>
  <c r="N82" i="8"/>
  <c r="N86" i="8" s="1"/>
  <c r="N81" i="8"/>
  <c r="N85" i="8" s="1"/>
  <c r="M81" i="8"/>
  <c r="M85" i="8" s="1"/>
  <c r="N83" i="8" l="1"/>
  <c r="N105" i="8" s="1"/>
  <c r="M83" i="8"/>
  <c r="N142" i="8"/>
  <c r="N140" i="8"/>
  <c r="M142" i="8"/>
  <c r="M140" i="8"/>
  <c r="M91" i="8"/>
  <c r="M89" i="8"/>
  <c r="N66" i="8"/>
  <c r="N72" i="8" s="1"/>
  <c r="M66" i="8"/>
  <c r="M72" i="8" s="1"/>
  <c r="M61" i="8"/>
  <c r="N61" i="8"/>
  <c r="N60" i="8"/>
  <c r="M60" i="8"/>
  <c r="N62" i="8" l="1"/>
  <c r="N76" i="8" s="1"/>
  <c r="M62" i="8"/>
  <c r="M76" i="8" s="1"/>
  <c r="M105" i="8"/>
  <c r="N22" i="8"/>
  <c r="N21" i="8"/>
  <c r="M23" i="8"/>
  <c r="N14" i="8"/>
  <c r="M14" i="8"/>
  <c r="N13" i="8"/>
  <c r="M13" i="8"/>
  <c r="N11" i="8"/>
  <c r="M11" i="8"/>
  <c r="N23" i="8" l="1"/>
  <c r="M25" i="8"/>
  <c r="N25" i="8"/>
  <c r="M369" i="8"/>
  <c r="N369" i="8"/>
  <c r="N367" i="8"/>
  <c r="M367" i="8"/>
  <c r="N361" i="8"/>
  <c r="M361" i="8"/>
  <c r="N359" i="8"/>
  <c r="M359" i="8"/>
  <c r="N357" i="8"/>
  <c r="M357" i="8"/>
  <c r="N355" i="8"/>
  <c r="M355" i="8"/>
  <c r="N353" i="8"/>
  <c r="N351" i="8"/>
  <c r="M351" i="8"/>
  <c r="M342" i="8"/>
  <c r="M343" i="8"/>
  <c r="M350" i="8" s="1"/>
  <c r="M398" i="8" s="1"/>
  <c r="M344" i="8"/>
  <c r="M345" i="8"/>
  <c r="N371" i="8" l="1"/>
  <c r="M371" i="8"/>
  <c r="N373" i="8"/>
  <c r="M373" i="8"/>
  <c r="M347" i="8"/>
  <c r="M349" i="8"/>
  <c r="M169" i="8" l="1"/>
  <c r="N169" i="8"/>
  <c r="N168" i="8"/>
  <c r="M168" i="8"/>
  <c r="N163" i="8"/>
  <c r="N162" i="8"/>
  <c r="M163" i="8"/>
  <c r="M162" i="8"/>
  <c r="N155" i="8"/>
  <c r="N154" i="8"/>
  <c r="N153" i="8"/>
  <c r="N152" i="8"/>
  <c r="N151" i="8"/>
  <c r="M155" i="8"/>
  <c r="M154" i="8"/>
  <c r="M153" i="8"/>
  <c r="M152" i="8"/>
  <c r="M151" i="8"/>
  <c r="N150" i="8"/>
  <c r="M150" i="8"/>
  <c r="N158" i="8" l="1"/>
  <c r="M158" i="8"/>
  <c r="N160" i="8"/>
  <c r="M160" i="8"/>
  <c r="N337" i="8"/>
  <c r="M164" i="8"/>
  <c r="M166" i="8" s="1"/>
  <c r="N164" i="8"/>
  <c r="N166" i="8" s="1"/>
  <c r="M337" i="8"/>
  <c r="N148" i="8" l="1"/>
  <c r="M148" i="8"/>
  <c r="N146" i="8"/>
  <c r="N170" i="8" s="1"/>
  <c r="M146" i="8"/>
  <c r="M170" i="8" s="1"/>
  <c r="M395" i="8"/>
  <c r="N213" i="8"/>
  <c r="N190" i="8"/>
  <c r="N192" i="8"/>
  <c r="M213" i="8"/>
  <c r="M190" i="8"/>
  <c r="N218" i="8"/>
  <c r="N220" i="8"/>
  <c r="N232" i="8"/>
  <c r="M220" i="8"/>
  <c r="M226" i="8"/>
  <c r="M222" i="8"/>
  <c r="M218" i="8"/>
  <c r="N236" i="8" l="1"/>
  <c r="M236" i="8"/>
  <c r="M234" i="8"/>
  <c r="M238" i="8" s="1"/>
  <c r="N234" i="8"/>
  <c r="N238" i="8" s="1"/>
  <c r="M192" i="8"/>
  <c r="N10" i="8" l="1"/>
  <c r="M10" i="8"/>
  <c r="N9" i="8"/>
  <c r="M9" i="8"/>
  <c r="M15" i="8" s="1"/>
  <c r="N8" i="8"/>
  <c r="N15" i="8" s="1"/>
  <c r="C143" i="8"/>
  <c r="D143" i="8"/>
  <c r="E143" i="8"/>
  <c r="F143" i="8"/>
  <c r="G143" i="8"/>
  <c r="H143" i="8"/>
  <c r="I143" i="8"/>
  <c r="J143" i="8"/>
  <c r="K143" i="8"/>
  <c r="L143" i="8"/>
  <c r="C146" i="8"/>
  <c r="D146" i="8"/>
  <c r="D170" i="8" s="1"/>
  <c r="E146" i="8"/>
  <c r="E170" i="8" s="1"/>
  <c r="F146" i="8"/>
  <c r="F170" i="8" s="1"/>
  <c r="G146" i="8"/>
  <c r="H146" i="8"/>
  <c r="I146" i="8"/>
  <c r="J146" i="8"/>
  <c r="K146" i="8"/>
  <c r="K170" i="8" s="1"/>
  <c r="L146" i="8"/>
  <c r="C148" i="8"/>
  <c r="D148" i="8"/>
  <c r="E148" i="8"/>
  <c r="E172" i="8" s="1"/>
  <c r="F148" i="8"/>
  <c r="F172" i="8" s="1"/>
  <c r="G148" i="8"/>
  <c r="H148" i="8"/>
  <c r="I148" i="8"/>
  <c r="J148" i="8"/>
  <c r="K148" i="8"/>
  <c r="K172" i="8" s="1"/>
  <c r="L148" i="8"/>
  <c r="L340" i="8"/>
  <c r="N282" i="8" l="1"/>
  <c r="M282" i="8"/>
  <c r="L15" i="8"/>
  <c r="J37" i="8" l="1"/>
  <c r="H37" i="8" l="1"/>
  <c r="K17" i="8" l="1"/>
  <c r="J17" i="8"/>
  <c r="I17" i="8"/>
  <c r="H17" i="8"/>
  <c r="G17" i="8"/>
  <c r="F17" i="8"/>
  <c r="E17" i="8"/>
  <c r="D17" i="8"/>
  <c r="C17" i="8"/>
  <c r="F15" i="8"/>
  <c r="E15" i="8"/>
  <c r="L395" i="8"/>
  <c r="L350" i="8"/>
  <c r="L398" i="8" s="1"/>
  <c r="K350" i="8"/>
  <c r="K398" i="8" s="1"/>
  <c r="J350" i="8"/>
  <c r="J398" i="8" s="1"/>
  <c r="I350" i="8"/>
  <c r="I398" i="8" s="1"/>
  <c r="H350" i="8"/>
  <c r="H398" i="8" s="1"/>
  <c r="G350" i="8"/>
  <c r="G398" i="8" s="1"/>
  <c r="F350" i="8"/>
  <c r="F398" i="8" s="1"/>
  <c r="E350" i="8"/>
  <c r="E398" i="8" s="1"/>
  <c r="D350" i="8"/>
  <c r="D398" i="8" s="1"/>
  <c r="C350" i="8"/>
  <c r="C398" i="8" s="1"/>
  <c r="K340" i="8"/>
  <c r="J340" i="8"/>
  <c r="I340" i="8"/>
  <c r="H340" i="8"/>
  <c r="G340" i="8"/>
  <c r="F340" i="8"/>
  <c r="E340" i="8"/>
  <c r="D340" i="8"/>
  <c r="C340" i="8"/>
  <c r="L277" i="8"/>
  <c r="K277" i="8"/>
  <c r="J277" i="8"/>
  <c r="I277" i="8"/>
  <c r="H277" i="8"/>
  <c r="G277" i="8"/>
  <c r="F277" i="8"/>
  <c r="E277" i="8"/>
  <c r="M277" i="8" s="1"/>
  <c r="D277" i="8"/>
  <c r="C277" i="8"/>
  <c r="L275" i="8"/>
  <c r="K275" i="8"/>
  <c r="J275" i="8"/>
  <c r="I275" i="8"/>
  <c r="H275" i="8"/>
  <c r="G275" i="8"/>
  <c r="F275" i="8"/>
  <c r="E275" i="8"/>
  <c r="D275" i="8"/>
  <c r="C275" i="8"/>
  <c r="N270" i="8"/>
  <c r="M270" i="8"/>
  <c r="L188" i="8"/>
  <c r="K188" i="8"/>
  <c r="J188" i="8"/>
  <c r="I188" i="8"/>
  <c r="H188" i="8"/>
  <c r="G188" i="8"/>
  <c r="F188" i="8"/>
  <c r="E188" i="8"/>
  <c r="D188" i="8"/>
  <c r="C188" i="8"/>
  <c r="L164" i="8"/>
  <c r="J164" i="8"/>
  <c r="I164" i="8"/>
  <c r="H164" i="8"/>
  <c r="G164" i="8"/>
  <c r="L173" i="8"/>
  <c r="K173" i="8"/>
  <c r="J173" i="8"/>
  <c r="I173" i="8"/>
  <c r="H173" i="8"/>
  <c r="G173" i="8"/>
  <c r="F173" i="8"/>
  <c r="E173" i="8"/>
  <c r="D173" i="8"/>
  <c r="C173" i="8"/>
  <c r="L108" i="8"/>
  <c r="M103" i="8"/>
  <c r="H108" i="8"/>
  <c r="G108" i="8"/>
  <c r="F108" i="8"/>
  <c r="E108" i="8"/>
  <c r="N91" i="8"/>
  <c r="L105" i="8"/>
  <c r="K105" i="8"/>
  <c r="J105" i="8"/>
  <c r="I105" i="8"/>
  <c r="H105" i="8"/>
  <c r="G105" i="8"/>
  <c r="F105" i="8"/>
  <c r="E105" i="8"/>
  <c r="D105" i="8"/>
  <c r="K108" i="8"/>
  <c r="L79" i="8"/>
  <c r="K79" i="8"/>
  <c r="J79" i="8"/>
  <c r="I79" i="8"/>
  <c r="H79" i="8"/>
  <c r="G79" i="8"/>
  <c r="F79" i="8"/>
  <c r="E79" i="8"/>
  <c r="D79" i="8"/>
  <c r="C79" i="8"/>
  <c r="L74" i="8"/>
  <c r="K74" i="8"/>
  <c r="J74" i="8"/>
  <c r="I74" i="8"/>
  <c r="H74" i="8"/>
  <c r="G74" i="8"/>
  <c r="F74" i="8"/>
  <c r="E74" i="8"/>
  <c r="M74" i="8" s="1"/>
  <c r="D74" i="8"/>
  <c r="C74" i="8"/>
  <c r="L72" i="8"/>
  <c r="K72" i="8"/>
  <c r="J72" i="8"/>
  <c r="I72" i="8"/>
  <c r="H72" i="8"/>
  <c r="G72" i="8"/>
  <c r="F72" i="8"/>
  <c r="E72" i="8"/>
  <c r="D72" i="8"/>
  <c r="C72" i="8"/>
  <c r="L51" i="8"/>
  <c r="K51" i="8"/>
  <c r="J51" i="8"/>
  <c r="I51" i="8"/>
  <c r="H51" i="8"/>
  <c r="G51" i="8"/>
  <c r="F51" i="8"/>
  <c r="E51" i="8"/>
  <c r="C51" i="8"/>
  <c r="D51" i="8"/>
  <c r="L37" i="8"/>
  <c r="K37" i="8"/>
  <c r="G37" i="8"/>
  <c r="F37" i="8"/>
  <c r="E37" i="8"/>
  <c r="L35" i="8"/>
  <c r="K35" i="8"/>
  <c r="J35" i="8"/>
  <c r="H35" i="8"/>
  <c r="G35" i="8"/>
  <c r="F35" i="8"/>
  <c r="E35" i="8"/>
  <c r="D37" i="8"/>
  <c r="I37" i="8"/>
  <c r="C37" i="8"/>
  <c r="H25" i="8"/>
  <c r="G25" i="8"/>
  <c r="L23" i="8"/>
  <c r="L25" i="8" s="1"/>
  <c r="K23" i="8"/>
  <c r="K25" i="8" s="1"/>
  <c r="J23" i="8"/>
  <c r="J25" i="8" s="1"/>
  <c r="I23" i="8"/>
  <c r="I25" i="8" s="1"/>
  <c r="F23" i="8"/>
  <c r="F25" i="8" s="1"/>
  <c r="E23" i="8"/>
  <c r="E25" i="8" s="1"/>
  <c r="D23" i="8"/>
  <c r="D25" i="8" s="1"/>
  <c r="C23" i="8"/>
  <c r="C25" i="8" s="1"/>
  <c r="K15" i="8"/>
  <c r="J15" i="8"/>
  <c r="I15" i="8"/>
  <c r="H15" i="8"/>
  <c r="G15" i="8"/>
  <c r="D15" i="8"/>
  <c r="C15" i="8"/>
  <c r="N74" i="8" l="1"/>
  <c r="N78" i="8" s="1"/>
  <c r="L55" i="8"/>
  <c r="M17" i="8"/>
  <c r="H53" i="8"/>
  <c r="H57" i="8" s="1"/>
  <c r="J53" i="8"/>
  <c r="J57" i="8" s="1"/>
  <c r="L53" i="8"/>
  <c r="L57" i="8" s="1"/>
  <c r="F432" i="8"/>
  <c r="H432" i="8"/>
  <c r="E432" i="8"/>
  <c r="G432" i="8"/>
  <c r="K432" i="8"/>
  <c r="L432" i="8"/>
  <c r="H166" i="8"/>
  <c r="H172" i="8" s="1"/>
  <c r="H170" i="8"/>
  <c r="J166" i="8"/>
  <c r="J170" i="8"/>
  <c r="G170" i="8"/>
  <c r="G166" i="8"/>
  <c r="G172" i="8" s="1"/>
  <c r="I170" i="8"/>
  <c r="I166" i="8"/>
  <c r="I172" i="8" s="1"/>
  <c r="L166" i="8"/>
  <c r="L170" i="8"/>
  <c r="J108" i="8"/>
  <c r="J432" i="8" s="1"/>
  <c r="N103" i="8"/>
  <c r="N108" i="8"/>
  <c r="M64" i="8"/>
  <c r="M37" i="8"/>
  <c r="N37" i="8"/>
  <c r="L172" i="8"/>
  <c r="N17" i="8"/>
  <c r="G140" i="8"/>
  <c r="L339" i="8"/>
  <c r="F53" i="8"/>
  <c r="F57" i="8" s="1"/>
  <c r="C108" i="8"/>
  <c r="C432" i="8" s="1"/>
  <c r="I108" i="8"/>
  <c r="I432" i="8" s="1"/>
  <c r="D395" i="8"/>
  <c r="I395" i="8"/>
  <c r="D108" i="8"/>
  <c r="D432" i="8" s="1"/>
  <c r="D172" i="8"/>
  <c r="C107" i="8"/>
  <c r="C172" i="8"/>
  <c r="D107" i="8"/>
  <c r="F107" i="8"/>
  <c r="H107" i="8"/>
  <c r="J107" i="8"/>
  <c r="L107" i="8"/>
  <c r="J172" i="8"/>
  <c r="N172" i="8" s="1"/>
  <c r="D185" i="8"/>
  <c r="F185" i="8"/>
  <c r="H185" i="8"/>
  <c r="J185" i="8"/>
  <c r="L185" i="8"/>
  <c r="D187" i="8"/>
  <c r="F187" i="8"/>
  <c r="H187" i="8"/>
  <c r="J187" i="8"/>
  <c r="L187" i="8"/>
  <c r="D284" i="8"/>
  <c r="F284" i="8"/>
  <c r="H284" i="8"/>
  <c r="J284" i="8"/>
  <c r="L284" i="8"/>
  <c r="D286" i="8"/>
  <c r="F286" i="8"/>
  <c r="H286" i="8"/>
  <c r="J286" i="8"/>
  <c r="L286" i="8"/>
  <c r="F337" i="8"/>
  <c r="H337" i="8"/>
  <c r="J337" i="8"/>
  <c r="L337" i="8"/>
  <c r="D339" i="8"/>
  <c r="F339" i="8"/>
  <c r="H339" i="8"/>
  <c r="J339" i="8"/>
  <c r="C397" i="8"/>
  <c r="E397" i="8"/>
  <c r="K397" i="8"/>
  <c r="F397" i="8"/>
  <c r="J397" i="8"/>
  <c r="C105" i="8"/>
  <c r="E107" i="8"/>
  <c r="G107" i="8"/>
  <c r="I107" i="8"/>
  <c r="K107" i="8"/>
  <c r="C185" i="8"/>
  <c r="E185" i="8"/>
  <c r="G185" i="8"/>
  <c r="I185" i="8"/>
  <c r="K185" i="8"/>
  <c r="C187" i="8"/>
  <c r="E187" i="8"/>
  <c r="G187" i="8"/>
  <c r="I187" i="8"/>
  <c r="K187" i="8"/>
  <c r="C284" i="8"/>
  <c r="E284" i="8"/>
  <c r="G284" i="8"/>
  <c r="I284" i="8"/>
  <c r="K284" i="8"/>
  <c r="C286" i="8"/>
  <c r="E286" i="8"/>
  <c r="G286" i="8"/>
  <c r="I286" i="8"/>
  <c r="K286" i="8"/>
  <c r="E337" i="8"/>
  <c r="G337" i="8"/>
  <c r="C339" i="8"/>
  <c r="E339" i="8"/>
  <c r="G339" i="8"/>
  <c r="I339" i="8"/>
  <c r="K339" i="8"/>
  <c r="C395" i="8"/>
  <c r="D397" i="8"/>
  <c r="L397" i="8"/>
  <c r="J395" i="8"/>
  <c r="G397" i="8"/>
  <c r="I397" i="8"/>
  <c r="C76" i="8"/>
  <c r="E76" i="8"/>
  <c r="G76" i="8"/>
  <c r="I76" i="8"/>
  <c r="K76" i="8"/>
  <c r="C78" i="8"/>
  <c r="E78" i="8"/>
  <c r="G78" i="8"/>
  <c r="I78" i="8"/>
  <c r="K78" i="8"/>
  <c r="D76" i="8"/>
  <c r="F76" i="8"/>
  <c r="H76" i="8"/>
  <c r="J76" i="8"/>
  <c r="L76" i="8"/>
  <c r="D78" i="8"/>
  <c r="F78" i="8"/>
  <c r="H78" i="8"/>
  <c r="J78" i="8"/>
  <c r="L78" i="8"/>
  <c r="D53" i="8"/>
  <c r="D57" i="8" s="1"/>
  <c r="C170" i="8"/>
  <c r="C337" i="8"/>
  <c r="I337" i="8"/>
  <c r="K337" i="8"/>
  <c r="F395" i="8"/>
  <c r="D337" i="8"/>
  <c r="E395" i="8"/>
  <c r="G395" i="8"/>
  <c r="K395" i="8"/>
  <c r="C35" i="8"/>
  <c r="I35" i="8"/>
  <c r="C53" i="8"/>
  <c r="C57" i="8" s="1"/>
  <c r="E53" i="8"/>
  <c r="E57" i="8" s="1"/>
  <c r="G53" i="8"/>
  <c r="G57" i="8" s="1"/>
  <c r="I53" i="8"/>
  <c r="I57" i="8" s="1"/>
  <c r="K53" i="8"/>
  <c r="K57" i="8" s="1"/>
  <c r="D35" i="8"/>
  <c r="L429" i="8" l="1"/>
  <c r="L431" i="8"/>
  <c r="N432" i="8"/>
  <c r="M172" i="8"/>
  <c r="N339" i="8"/>
  <c r="M397" i="8"/>
  <c r="M108" i="8"/>
  <c r="M432" i="8"/>
  <c r="M339" i="8"/>
  <c r="M107" i="8"/>
  <c r="N107" i="8"/>
  <c r="N53" i="8"/>
  <c r="M53" i="8"/>
  <c r="M286" i="8"/>
  <c r="N286" i="8"/>
  <c r="M78" i="8"/>
  <c r="N395" i="8" l="1"/>
  <c r="H397" i="8"/>
  <c r="H395" i="8"/>
  <c r="N397" i="8" l="1"/>
  <c r="C220" i="8"/>
  <c r="D220" i="8"/>
  <c r="C222" i="8"/>
  <c r="C236" i="8" s="1"/>
  <c r="C261" i="8" s="1"/>
  <c r="D238" i="8" l="1"/>
  <c r="D263" i="8" s="1"/>
  <c r="C238" i="8"/>
  <c r="D431" i="8"/>
  <c r="K46" i="8"/>
  <c r="K431" i="8"/>
  <c r="I46" i="8"/>
  <c r="G46" i="8"/>
  <c r="C46" i="8"/>
  <c r="D46" i="8"/>
  <c r="J46" i="8"/>
  <c r="J431" i="8"/>
  <c r="H46" i="8"/>
  <c r="H431" i="8"/>
  <c r="F46" i="8"/>
  <c r="N43" i="8"/>
  <c r="N46" i="8" s="1"/>
  <c r="E46" i="8"/>
  <c r="M43" i="8"/>
  <c r="M46" i="8" s="1"/>
  <c r="C263" i="8" l="1"/>
  <c r="C431" i="8" s="1"/>
  <c r="M55" i="8"/>
  <c r="N55" i="8"/>
  <c r="D55" i="8"/>
  <c r="D429" i="8" s="1"/>
  <c r="C55" i="8"/>
  <c r="C429" i="8" s="1"/>
  <c r="I55" i="8"/>
  <c r="K55" i="8"/>
  <c r="K429" i="8" s="1"/>
  <c r="E55" i="8"/>
  <c r="F55" i="8"/>
  <c r="H55" i="8"/>
  <c r="H429" i="8" s="1"/>
  <c r="J55" i="8"/>
  <c r="J429" i="8" s="1"/>
  <c r="G55" i="8"/>
  <c r="M47" i="8"/>
  <c r="M57" i="8" s="1"/>
  <c r="N47" i="8"/>
  <c r="N57" i="8" s="1"/>
  <c r="N212" i="8"/>
  <c r="N216" i="8" s="1"/>
  <c r="N263" i="8" s="1"/>
  <c r="M212" i="8"/>
  <c r="M216" i="8" s="1"/>
  <c r="M263" i="8" s="1"/>
  <c r="I210" i="8"/>
  <c r="I214" i="8" s="1"/>
  <c r="I261" i="8" s="1"/>
  <c r="I216" i="8"/>
  <c r="I263" i="8" s="1"/>
  <c r="I431" i="8" s="1"/>
  <c r="G210" i="8"/>
  <c r="G214" i="8" s="1"/>
  <c r="G261" i="8" s="1"/>
  <c r="G216" i="8"/>
  <c r="G263" i="8" s="1"/>
  <c r="G431" i="8" s="1"/>
  <c r="F216" i="8"/>
  <c r="F263" i="8" s="1"/>
  <c r="F431" i="8" s="1"/>
  <c r="N431" i="8" s="1"/>
  <c r="F210" i="8"/>
  <c r="F214" i="8" s="1"/>
  <c r="F261" i="8" s="1"/>
  <c r="F429" i="8" s="1"/>
  <c r="E210" i="8"/>
  <c r="M210" i="8" s="1"/>
  <c r="M214" i="8" s="1"/>
  <c r="M261" i="8" s="1"/>
  <c r="M429" i="8" s="1"/>
  <c r="E216" i="8"/>
  <c r="E263" i="8" s="1"/>
  <c r="E431" i="8" s="1"/>
  <c r="G429" i="8" l="1"/>
  <c r="I429" i="8"/>
  <c r="E214" i="8"/>
  <c r="E261" i="8" s="1"/>
  <c r="E429" i="8" s="1"/>
  <c r="M431" i="8"/>
  <c r="N210" i="8"/>
  <c r="N214" i="8" s="1"/>
  <c r="N261" i="8" s="1"/>
  <c r="N429" i="8" s="1"/>
</calcChain>
</file>

<file path=xl/sharedStrings.xml><?xml version="1.0" encoding="utf-8"?>
<sst xmlns="http://schemas.openxmlformats.org/spreadsheetml/2006/main" count="506" uniqueCount="206">
  <si>
    <t>План</t>
  </si>
  <si>
    <t>Факт</t>
  </si>
  <si>
    <t>Итого по программе</t>
  </si>
  <si>
    <t>Запланировано по программе на текущий год (тыс.рублей)</t>
  </si>
  <si>
    <t xml:space="preserve">Ф.И.О исполнителя номер телефона 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</si>
  <si>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</si>
  <si>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</si>
  <si>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</si>
  <si>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 xml:space="preserve">Достигнутые результаты выполнения программных мероприятий </t>
  </si>
  <si>
    <t>1 квартал</t>
  </si>
  <si>
    <t>2 квартал</t>
  </si>
  <si>
    <t>3 квартал</t>
  </si>
  <si>
    <t>4 квартал</t>
  </si>
  <si>
    <r>
      <t xml:space="preserve">Мониторинг выполнения Сетевого план-графика расходования бюджетных средств программным методом по состоянию на 31 марта 2015 года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</si>
  <si>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Наименование муниципальной программы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</si>
  <si>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</si>
  <si>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</si>
  <si>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</si>
  <si>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</si>
  <si>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</si>
  <si>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</si>
  <si>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</si>
  <si>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</si>
  <si>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</si>
  <si>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</si>
  <si>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</si>
  <si>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Подготовка градостроительной и землестроительной документации на территории города Туапсе</t>
  </si>
  <si>
    <t>Муниципальная программа "Развитие жилищно-коммунального хозяйства"</t>
  </si>
  <si>
    <t>Содержание и развитие  коммунального хозяйства города Туапсе</t>
  </si>
  <si>
    <t>Благоустройство города Туапсе</t>
  </si>
  <si>
    <t>Муниципальная программа "Социально-экономическое развитие города Туапсе"</t>
  </si>
  <si>
    <t>Формирование и продвижение экономически и инвестиционного привлекательного образа муниципального образования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</si>
  <si>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</si>
  <si>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</si>
  <si>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</si>
  <si>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</si>
  <si>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</si>
  <si>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>Мероприятия по гражданской обороне, предупреждению и ликвидации чрезвычайных ситуаций, стихийных бедствий и их последствий в городе Туапсе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</si>
  <si>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</si>
  <si>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</si>
  <si>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</si>
  <si>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</si>
  <si>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</si>
  <si>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</si>
  <si>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</si>
  <si>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</si>
  <si>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</si>
  <si>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</si>
  <si>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</si>
  <si>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</si>
  <si>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</si>
  <si>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</si>
  <si>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Проведение мероприятий, направленных на гражданское и патриотическое воспитание, молодых граждан Туапсинского городского поселения</t>
  </si>
  <si>
    <t>Физическая культура и спорт (организация и проведение спортивно-массовых мероприятий)</t>
  </si>
  <si>
    <t>Организация и проведение соревнований городского уровня (Турниры, Чемпионаты, Первенства города по видам спорта)</t>
  </si>
  <si>
    <t>Предоставление субсидий СОНКО на конкурсной основе по видам деятельности:</t>
  </si>
  <si>
    <t>-участие в охране общественного порядка, деятельность, направленная на духовно-нравственное воспитание, возрождение духовно-моральных норм;</t>
  </si>
  <si>
    <t>-социальная адаптация инвалидов и их семей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</si>
  <si>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</si>
  <si>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>Капитальный ремонт муниципальных жилых помещений</t>
  </si>
  <si>
    <t>участие в ежегодном Международном Инвестиционном Форуме «Сочи» (оплата аренды выставочной площади, сувенирная продукция, разработка мультимедийной презентации инвестиционных проектов города Туапсе)</t>
  </si>
  <si>
    <t>Зимнее содержание дорог</t>
  </si>
  <si>
    <t>Финансовый резерв на предупрежде-ние и ликвидацию чрезвычайных ситуаций на территории города Туапсе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</si>
  <si>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</si>
  <si>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Расходы на содержание МКУ «Центр по обеспечению деятельности органов местного самоуправления»</t>
  </si>
  <si>
    <t>всего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</si>
  <si>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</si>
  <si>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</si>
  <si>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</si>
  <si>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Туапсе.</t>
  </si>
  <si>
    <t>Формирование резерва бюджетных средств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</si>
  <si>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</si>
  <si>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</si>
  <si>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t>Финансирование расходов по содержанию муниципального казенного учреждения Туапсинского городского поселения «Управление капитального строительства»  для реализации мероприятий в сфере строительства, реконструкции муниципальных объектов.</t>
  </si>
  <si>
    <r>
      <t xml:space="preserve">                                 </t>
    </r>
    <r>
      <rPr>
        <b/>
        <sz val="10"/>
        <rFont val="Arial"/>
        <family val="2"/>
        <charset val="204"/>
      </rPr>
      <t xml:space="preserve">  краевой бюджет</t>
    </r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</si>
  <si>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</si>
  <si>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</si>
  <si>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</si>
  <si>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Выделение субсидии муниципальному бюджетному учреждению Туапсинского городского поселения «Управление по реформированию жилищно-коммунального хозяйства»  на выполнение муниципальных услуг (работ)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</si>
  <si>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</si>
  <si>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</si>
  <si>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</si>
  <si>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</si>
  <si>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- страхование жизни членов ДПО, 100,0 руб. на 1 чел. ежегодно;</t>
  </si>
  <si>
    <t>- медицинское обеспечение членов ДПО, 2500,0 руб. на 1 чел. ежегодно;</t>
  </si>
  <si>
    <t>- обучение членов ДПО в специализированном учебном центре 1000,0 руб. на 1 чел. при вступлении в ДПО.</t>
  </si>
  <si>
    <t>за счет средств краевого (федерального бюджета)</t>
  </si>
  <si>
    <t>Расходы на передачу полномочий по созданию, содержанию и организации деятельность АСС и (или) АСФ на территории города Туапсе</t>
  </si>
  <si>
    <t>Разработка проектов планировки территории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</si>
  <si>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</si>
  <si>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Проведение мероприятий, направленных на формирование здорового образа жизни  молодежи  и профилактику безнадзорности и правонарушений среди несовершеннолетних Туапсинского городского поселения</t>
  </si>
  <si>
    <t>Проведение мероприятий направленных на интеллектуальное, культурное, этическое и эстетическое и духовно-нравственное воспитание молодежи Туапсинского городского поселения</t>
  </si>
  <si>
    <t>Обеспечение участия в краевых, районных и городских летних оздоровительных и обучающих лагерях, базах отдыха, пансионатах, а также организация и проведение лагеря-семинара для молодежного актива города Туапсе</t>
  </si>
  <si>
    <t>Строительство, реконструкция, ремонт дорог, благоустройство участков автодорожной сети</t>
  </si>
  <si>
    <t>Расходы на обеспечение функций отдела имущественных и земельных отношений</t>
  </si>
  <si>
    <t>Формирование расходов на исполнение судебных актов по решениям судебных органов</t>
  </si>
  <si>
    <t>Мероприятия,направленные на увеличение доходной части бюджета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</si>
  <si>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</si>
  <si>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</si>
  <si>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Развитие и содержание сетей электроснабжения</t>
  </si>
  <si>
    <t>Основное мероприятие "Обеспечение безопасности людей на водных объектах"</t>
  </si>
  <si>
    <t xml:space="preserve">Показатель непосредственного результата реализации мероприятия </t>
  </si>
  <si>
    <t xml:space="preserve">Субсидирование из местного бюджета части затрат на уплату первого взноса при 
заключении договора финансовой аренды (лизинга), понесенных 
субъектами малого и среднего предпринимательства
</t>
  </si>
  <si>
    <t>Подпрограмма «Создание условий для предоставления транспортных услуг населению и организация транспортного обслуживания населения города Туапсе»</t>
  </si>
  <si>
    <t>Оказание услуг в области пожарной охраны</t>
  </si>
  <si>
    <t xml:space="preserve">Организация и проведение в День города национальных культур "В семье единой" </t>
  </si>
  <si>
    <t>Приобритение национальных экспонатов для организации (обновления) постоянно действующих экспозиций (выставок) в историко-краеведческом музее им. Полетаева по тематике истории, культуры народов города Туапсе</t>
  </si>
  <si>
    <t xml:space="preserve">Приобритение книг (журналов) для обновления постоянно действующих выставки на базе Центральной библиотечной ситсемы по тематике и культуры народов </t>
  </si>
  <si>
    <t>Выплата процентов по кредитам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</si>
  <si>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значения.</t>
  </si>
  <si>
    <t>Обеспечение деятельности Муниципального казенного учреждения "Туапсинский городской молодежный центр" и организация работы специалистов по работе с молодежью</t>
  </si>
  <si>
    <t>Организация работы с молодёжью по месту жительства.                                                                                                                                                                                                        Развитие системы дворовых спортивных площадок и клубов по интересам молодёжи</t>
  </si>
  <si>
    <t>итого по подпрограмме</t>
  </si>
  <si>
    <t>в том числе местный бюджет</t>
  </si>
  <si>
    <t>Субсидия на выполнение муниципального задания МБУ "Управление земельных ресурсов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</si>
  <si>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</si>
  <si>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</si>
  <si>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</si>
  <si>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t>Организация и проведение голосования по отбору общественных территорий для благоустройства</t>
  </si>
  <si>
    <t>Разработка проектно-сметной документации,прохождение экспертизы,геодезическая съемка</t>
  </si>
  <si>
    <r>
      <t xml:space="preserve">Предоставление молодым семьям, в том числе с ребенком(детьми) и молодым семьям при рождении (усыновлении) ребенка, социальных выплат на приобретение (строительство)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и уплату процентов по этим жилищным (ипотечным жилищным) кредитам или займам на условиях софинансирования из федерального и краевого бюджетов                                                   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</si>
  <si>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за счет средств </t>
    </r>
    <r>
      <rPr>
        <b/>
        <sz val="11"/>
        <rFont val="Times New Roman"/>
        <family val="1"/>
        <charset val="204"/>
      </rPr>
      <t xml:space="preserve">краевого </t>
    </r>
    <r>
      <rPr>
        <sz val="11"/>
        <rFont val="Times New Roman"/>
        <family val="1"/>
        <charset val="204"/>
      </rPr>
      <t>(федерального) бюджета</t>
    </r>
  </si>
  <si>
    <t>Изготовление проектно-сметной документации по капитальному ремонту общего имущества многоквартирных домов и мониторинг тех. состояния</t>
  </si>
  <si>
    <t>Выполнение капитального ремонта внутриквартирных инженерных систем электроснабжения, холодного и горячего водоснабжения, тепломнабжения, газового оборудования в муниципальных жилых помещениях, с приведением их в соответствие с требованиями федерального законодательства об энергосбережении.</t>
  </si>
  <si>
    <t xml:space="preserve">Проект расчетной санитарно-защитной зоны очистных сооружений, экологическая экспертиза по обследованию грунта </t>
  </si>
  <si>
    <t>Организационные мероприятия, направленные на предупреждение самовольного строительства, демонтаж капитальных строений</t>
  </si>
  <si>
    <t>Приобретение с установкой канализационно-насосной станции (пляж Приморье)</t>
  </si>
  <si>
    <t>Формирование (увеличение) уставных фондов муниципальных унитарных предприятий</t>
  </si>
  <si>
    <t>Выделение субсидии муниципальному бюджетному учреждению Туапсинского городского поселения «Благоустройство города»  на выполнение муниципальных услуг (работ)</t>
  </si>
  <si>
    <t>Реконструкция парка "50-летия Победы"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</si>
  <si>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</si>
  <si>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 xml:space="preserve"> федеральный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</si>
  <si>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</si>
  <si>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</si>
  <si>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</si>
  <si>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</si>
  <si>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</si>
  <si>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</si>
  <si>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</si>
  <si>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r>
      <t xml:space="preserve">Ремонт автомобильных дорог общего пользования местного значения, 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(ул. Володарского, ул. Калараша, ул.Ленинградская, ул.Новицкого, ул.Полетаева, ул.Бондаренко, ул.Фрунзе)  </t>
    </r>
    <r>
      <rPr>
        <b/>
        <sz val="11"/>
        <color indexed="8"/>
        <rFont val="Times New Roman"/>
        <family val="1"/>
        <charset val="204"/>
      </rPr>
      <t xml:space="preserve"> местный бюджет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</si>
  <si>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Ликвидация последствий чрезвычайной ситуации на автомобильных дорогах общего пользования местного значения в г.Туапсе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(ул.Вольная, ул.Короленко, ул.Нижне-Кордонная, ул. Гоголя, ул.Деповская) </t>
    </r>
    <r>
      <rPr>
        <b/>
        <sz val="11"/>
        <rFont val="Times New Roman"/>
        <family val="1"/>
        <charset val="204"/>
      </rPr>
      <t xml:space="preserve">местный бюджет    </t>
    </r>
    <r>
      <rPr>
        <sz val="11"/>
        <rFont val="Times New Roman"/>
        <family val="1"/>
        <charset val="204"/>
      </rPr>
      <t xml:space="preserve">                                              
</t>
    </r>
  </si>
  <si>
    <t xml:space="preserve">Замена насоса на главной канализационной насосной станции по ул.Гагарина </t>
  </si>
  <si>
    <t>Отдельные мероприятия программы</t>
  </si>
  <si>
    <t>Монтаж системы автомотического полива с обустройством газонов набережной в г. Туапсе</t>
  </si>
  <si>
    <t>Проектно-изыскательские работы по объекту: Многофункциональный спортивный комплекс "Туапсе" по ул. Калараша в г. Туапсе"</t>
  </si>
  <si>
    <t xml:space="preserve">Проектно-изыскательские работы по объекту: Благоустройство привокзальной площади в г. Туапсе </t>
  </si>
  <si>
    <t>Благоустройство территории в районе остановки по ул. Калараша</t>
  </si>
  <si>
    <t>Развитие транспортной инфраструктуры города Туапсе</t>
  </si>
  <si>
    <t>Реализация мероприятий муниципальной программы «Информационное общество города Туапсе»</t>
  </si>
  <si>
    <t>Мероприятия по ликвидации последствий чрезвычайной ситуации,возникшей в результате подтопления, произошедшем на территории Туапсинского гор.поселения 24 октября 2018г.</t>
  </si>
  <si>
    <t>Обучение населения первичным мерам пожарной безопасности: -изготовление печатной продукции (памяток, рекомендаций) - 10тыс шт</t>
  </si>
  <si>
    <t>изготовление средств наглядной агитации (стендов, баннеров, перетяжек, аншлагов, плакатов по противопожарной тематике) - 20 шт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</si>
  <si>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</si>
  <si>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</si>
  <si>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Расходы на обеспечение деятельности (оказание услуг) муниципальных учреждений по передаваемым полномочиям (на обеспечение безопасности людей на водных объектах, охране их жизни и здоровья)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</si>
  <si>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</si>
  <si>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</si>
  <si>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>Реконструкция ВЛ-0,4 кВ от ТП-21 с установкой КТП по ул. Ключевая (проект)</t>
  </si>
  <si>
    <t>Реконструкция ТП- 143 (проект)</t>
  </si>
  <si>
    <t xml:space="preserve">Реконструкция ЛП-10 кВ от ТП-11 до ТП-44 (проект) </t>
  </si>
  <si>
    <t>Реконструкция ВЛИ -0,4 кВ к жилому дому по ул. Стадион Нефтяников №1 (СМР)</t>
  </si>
  <si>
    <t xml:space="preserve">Создание условий для выполнения органами местного самоуправления своих полномочий </t>
  </si>
  <si>
    <t>Расходы на обеспечение функций органов местного самоуправления</t>
  </si>
  <si>
    <t xml:space="preserve">Организация внешнего финансового контроля за правомерным и целевым использованием бюджетных средств </t>
  </si>
  <si>
    <t>Оценка недвижимости, признание прав и регулирование отношений по муниципальной собственности</t>
  </si>
  <si>
    <t>Благоустройство общественных территорий</t>
  </si>
  <si>
    <t>Благоустройство дворовых территорий согласно адресному перечню дворовых территорий</t>
  </si>
  <si>
    <t>Строительство, реконструкция, капитальный ремонт и ремонт автомобильных дорог общего пользования, в том числе дорог в поселениях (за исключением дорог федерального значения).</t>
  </si>
  <si>
    <t>Содержание автомобильных дорог общего пользования местного значения, в том числе дорог в поселениях (за исключением автомобильных дорог федерального значения), включая проектные работы</t>
  </si>
  <si>
    <t>Капитальный ремонт насосной станции с заменой технологического оборудования</t>
  </si>
  <si>
    <t>Проектирование,строительство и ремонт объектов уличного освещения</t>
  </si>
  <si>
    <t>Содержание и благоустройство скверов и парков, создание условий для массового отдыха жителей</t>
  </si>
  <si>
    <t xml:space="preserve">Содержание  и благоустройство мест захоронения </t>
  </si>
  <si>
    <t>Озеленение территории города Туапсе</t>
  </si>
  <si>
    <t>Организация уборки, сбора и вывоза мусора с территории города Туапсе</t>
  </si>
  <si>
    <t>Приобретение специализированной техники и оборудования</t>
  </si>
  <si>
    <t xml:space="preserve">Прочее благоустройство города Туапсе </t>
  </si>
  <si>
    <t>Изготовление и установка постамента Герою Советского Союза на Аллее Героев у стены "Туапсе-Город Воинской Славы"</t>
  </si>
  <si>
    <r>
      <t xml:space="preserve">Благоустройство детских и спортивных площадок                  </t>
    </r>
    <r>
      <rPr>
        <b/>
        <sz val="12"/>
        <rFont val="Times New Roman"/>
        <family val="1"/>
        <charset val="204"/>
      </rPr>
      <t>(краевой бюджет)</t>
    </r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</si>
  <si>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</si>
  <si>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Инженерное обеспечение и прочие работы по благоустройству общественных территорий</t>
  </si>
  <si>
    <t>Расходы на обеспечение деятельности (оказание услуг) муниципальных учреждений</t>
  </si>
  <si>
    <r>
      <t xml:space="preserve">Мониторинг выполнения Сетевого план-графика расходования бюджетных средств программным методом по состоянию на  01.10.2019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</si>
  <si>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r>
      <t xml:space="preserve">предоставление субсидий учреждениям культуры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</si>
  <si>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</si>
  <si>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</si>
  <si>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федеральный бюджет</t>
    </r>
  </si>
  <si>
    <t xml:space="preserve">обеспечение деятельности Централизованной библиотечной системы </t>
  </si>
  <si>
    <r>
      <t xml:space="preserve">обеспечение деятельности Централизованной бухгалтерии культуры </t>
    </r>
    <r>
      <rPr>
        <b/>
        <sz val="10"/>
        <rFont val="Arial"/>
        <family val="2"/>
        <charset val="204"/>
      </rPr>
      <t>местный бюджет</t>
    </r>
  </si>
  <si>
    <t>Жилище</t>
  </si>
  <si>
    <t>Входная группа к территории городского пляжа в г. Туапсе</t>
  </si>
  <si>
    <t>Средства резервного фонда администрации Краснодарского края</t>
  </si>
  <si>
    <t>Благоустройство общественных территрий визуально-пространственного восприятия</t>
  </si>
  <si>
    <t>Газопроводы высокого давления</t>
  </si>
  <si>
    <t>Газопровод высокого давления от ГРС "Туапсе" к ГГРП 4 в г. Туапсе</t>
  </si>
  <si>
    <t>Распределительные газопроводы среднего давления</t>
  </si>
  <si>
    <t>Закольцовка газопровода среднего давления от ул. Калараша до ул. Б.Хмельницкого с установкой ГРП</t>
  </si>
  <si>
    <t>Подводящий газопровод среднего давления к мкр."Грознефть в г.Туапсе с установкой ГРП 51,ГРП 52,ГРП 53 ГРП 54,ГРП 55</t>
  </si>
  <si>
    <t>Распределительные газопроводы среднего и  низкого давления по микрорайонам</t>
  </si>
  <si>
    <t>Распределительные газопроводы среднего и низкого давления по улПугачевская,пер.Пугачевский,ул.Маяковского,ул.Шапсугская,ул.Короленко,ул.Вольная с установкой ГРП-40</t>
  </si>
  <si>
    <t>Распределительный газопровод среднего и низкого давления по ул. Весенняя с установкой ГРП-62 и ГРП-61 в г.Туапсе</t>
  </si>
  <si>
    <t>Распределительный газопровод низкого давления к жилым домам  по ул.Лазурная,ул.Ключевая с установкой ГРП и газопроводами -отводами среднего давления в г.Туапсе</t>
  </si>
  <si>
    <t>Распределительный газопровод низкого давления к многоквартирным домам по ул.Калараша (нечетная сторона от дома №17 до дома №33) в г.Туапсе</t>
  </si>
  <si>
    <t>Распределительный газопровод низкого давления по ул.Грибоедова,ул.Говорова,туп.Говорова в г. Туапсе</t>
  </si>
  <si>
    <t>Мероприятия по техническому обслуживанию газопроводов в г.Туапсе</t>
  </si>
  <si>
    <t>Мероприятия по техническому диагностированию газопроводов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</si>
</sst>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706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4" xfId="1" applyBorder="1"/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horizontal="center" vertical="center" wrapText="1"/>
      <protection locked="0"/>
    </xf>
    <xf numFmtId="165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165" fontId="5" fillId="4" borderId="13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Border="1"/>
    <xf numFmtId="0" fontId="1" fillId="0" borderId="7" xfId="1" applyBorder="1"/>
    <xf numFmtId="0" fontId="1" fillId="0" borderId="10" xfId="1" applyBorder="1"/>
    <xf numFmtId="0" fontId="1" fillId="0" borderId="11" xfId="1" applyBorder="1"/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1" fillId="0" borderId="5" xfId="1" applyBorder="1"/>
    <xf numFmtId="0" fontId="1" fillId="0" borderId="15" xfId="1" applyBorder="1"/>
    <xf numFmtId="0" fontId="1" fillId="0" borderId="8" xfId="1" applyBorder="1"/>
    <xf numFmtId="165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Protection="1">
      <protection locked="0"/>
    </xf>
    <xf numFmtId="0" fontId="1" fillId="0" borderId="9" xfId="1" applyBorder="1"/>
    <xf numFmtId="0" fontId="12" fillId="0" borderId="0" xfId="1" applyFont="1"/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2" fillId="3" borderId="4" xfId="7" applyFont="1" applyFill="1" applyBorder="1" applyAlignment="1" applyProtection="1">
      <alignment horizontal="left" vertical="top" wrapText="1"/>
    </xf>
    <xf numFmtId="2" fontId="22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65" fontId="5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/>
    <xf numFmtId="165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4" xfId="6" applyFont="1" applyFill="1" applyBorder="1" applyAlignment="1" applyProtection="1">
      <alignment horizontal="center" vertical="center" wrapText="1"/>
    </xf>
    <xf numFmtId="165" fontId="32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6" xfId="6" applyNumberFormat="1" applyFont="1" applyFill="1" applyBorder="1" applyAlignment="1" applyProtection="1">
      <alignment horizontal="center" vertical="center" wrapText="1"/>
    </xf>
    <xf numFmtId="165" fontId="32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/>
    <xf numFmtId="0" fontId="19" fillId="5" borderId="4" xfId="1" applyFont="1" applyFill="1" applyBorder="1" applyAlignment="1">
      <alignment horizontal="center" vertical="center" wrapText="1"/>
    </xf>
    <xf numFmtId="165" fontId="32" fillId="3" borderId="30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6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17" fillId="3" borderId="4" xfId="1" applyFont="1" applyFill="1" applyBorder="1" applyAlignment="1" applyProtection="1">
      <alignment horizontal="left" vertical="center" wrapText="1"/>
      <protection locked="0"/>
    </xf>
    <xf numFmtId="166" fontId="29" fillId="3" borderId="4" xfId="6" applyNumberFormat="1" applyFont="1" applyFill="1" applyBorder="1" applyAlignment="1" applyProtection="1">
      <alignment horizontal="right" vertical="center" wrapText="1"/>
    </xf>
    <xf numFmtId="0" fontId="4" fillId="6" borderId="22" xfId="1" applyFont="1" applyFill="1" applyBorder="1" applyAlignment="1" applyProtection="1">
      <alignment horizontal="center" vertical="center" wrapText="1"/>
      <protection locked="0"/>
    </xf>
    <xf numFmtId="165" fontId="5" fillId="6" borderId="26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4" xfId="1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</xf>
    <xf numFmtId="165" fontId="5" fillId="6" borderId="4" xfId="6" applyNumberFormat="1" applyFont="1" applyFill="1" applyBorder="1" applyAlignment="1" applyProtection="1">
      <alignment horizontal="center" vertical="center" wrapText="1"/>
    </xf>
    <xf numFmtId="165" fontId="5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>
      <alignment vertic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26" xfId="1" applyFont="1" applyFill="1" applyBorder="1" applyAlignment="1" applyProtection="1">
      <alignment horizontal="center" vertical="center" wrapText="1"/>
      <protection locked="0"/>
    </xf>
    <xf numFmtId="0" fontId="4" fillId="6" borderId="24" xfId="1" applyFont="1" applyFill="1" applyBorder="1" applyAlignment="1" applyProtection="1">
      <alignment horizontal="center" vertical="center" wrapText="1"/>
      <protection locked="0"/>
    </xf>
    <xf numFmtId="0" fontId="13" fillId="6" borderId="8" xfId="0" applyFont="1" applyFill="1" applyBorder="1" applyAlignment="1" applyProtection="1">
      <alignment horizontal="left" vertical="center" wrapText="1"/>
      <protection locked="0"/>
    </xf>
    <xf numFmtId="165" fontId="5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vertical="center" wrapText="1"/>
    </xf>
    <xf numFmtId="0" fontId="13" fillId="3" borderId="4" xfId="1" applyFont="1" applyFill="1" applyBorder="1" applyAlignment="1">
      <alignment horizontal="center"/>
    </xf>
    <xf numFmtId="0" fontId="13" fillId="3" borderId="4" xfId="1" applyFont="1" applyFill="1" applyBorder="1"/>
    <xf numFmtId="0" fontId="13" fillId="3" borderId="5" xfId="1" applyFont="1" applyFill="1" applyBorder="1"/>
    <xf numFmtId="0" fontId="13" fillId="3" borderId="5" xfId="1" applyFont="1" applyFill="1" applyBorder="1" applyAlignment="1">
      <alignment horizontal="center"/>
    </xf>
    <xf numFmtId="2" fontId="13" fillId="3" borderId="4" xfId="1" applyNumberFormat="1" applyFont="1" applyFill="1" applyBorder="1" applyAlignment="1">
      <alignment horizontal="center"/>
    </xf>
    <xf numFmtId="2" fontId="22" fillId="6" borderId="4" xfId="0" applyNumberFormat="1" applyFont="1" applyFill="1" applyBorder="1" applyAlignment="1">
      <alignment horizontal="right" vertical="center" wrapText="1"/>
    </xf>
    <xf numFmtId="165" fontId="5" fillId="6" borderId="4" xfId="3" applyNumberFormat="1" applyFont="1" applyFill="1" applyBorder="1" applyAlignment="1" applyProtection="1">
      <alignment horizontal="right" vertical="center" wrapText="1"/>
      <protection locked="0"/>
    </xf>
    <xf numFmtId="165" fontId="26" fillId="3" borderId="4" xfId="6" applyNumberFormat="1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Protection="1">
      <protection locked="0"/>
    </xf>
    <xf numFmtId="165" fontId="32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1" applyFont="1" applyFill="1" applyBorder="1" applyAlignment="1" applyProtection="1">
      <alignment horizontal="left" vertical="center" wrapText="1"/>
      <protection locked="0"/>
    </xf>
    <xf numFmtId="0" fontId="4" fillId="6" borderId="29" xfId="1" applyFont="1" applyFill="1" applyBorder="1" applyAlignment="1" applyProtection="1">
      <alignment horizontal="center" vertical="center" wrapText="1"/>
      <protection locked="0"/>
    </xf>
    <xf numFmtId="0" fontId="4" fillId="6" borderId="26" xfId="1" applyFont="1" applyFill="1" applyBorder="1" applyAlignment="1" applyProtection="1">
      <alignment horizontal="center" vertical="center" wrapText="1"/>
      <protection locked="0"/>
    </xf>
    <xf numFmtId="165" fontId="5" fillId="6" borderId="29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1" fillId="3" borderId="8" xfId="1" applyFill="1" applyBorder="1"/>
    <xf numFmtId="0" fontId="28" fillId="3" borderId="26" xfId="1" applyFont="1" applyFill="1" applyBorder="1" applyAlignment="1" applyProtection="1">
      <alignment horizontal="center" vertical="center" wrapText="1"/>
      <protection locked="0"/>
    </xf>
    <xf numFmtId="2" fontId="4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41" xfId="1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>
      <alignment horizontal="left" vertical="top" wrapText="1"/>
    </xf>
    <xf numFmtId="0" fontId="38" fillId="6" borderId="26" xfId="0" applyFont="1" applyFill="1" applyBorder="1" applyAlignment="1">
      <alignment horizontal="center" vertical="center" wrapText="1"/>
    </xf>
    <xf numFmtId="0" fontId="4" fillId="6" borderId="41" xfId="1" applyFont="1" applyFill="1" applyBorder="1" applyAlignment="1" applyProtection="1">
      <alignment horizontal="center" vertical="center" wrapText="1"/>
      <protection locked="0"/>
    </xf>
    <xf numFmtId="0" fontId="4" fillId="6" borderId="5" xfId="1" applyFont="1" applyFill="1" applyBorder="1" applyAlignment="1" applyProtection="1">
      <alignment horizontal="center" vertical="center" wrapText="1"/>
      <protection locked="0"/>
    </xf>
    <xf numFmtId="0" fontId="26" fillId="6" borderId="4" xfId="0" applyFont="1" applyFill="1" applyBorder="1" applyAlignment="1">
      <alignment horizontal="left" vertical="top" wrapText="1"/>
    </xf>
    <xf numFmtId="0" fontId="38" fillId="6" borderId="4" xfId="0" applyFont="1" applyFill="1" applyBorder="1" applyAlignment="1">
      <alignment horizontal="center" vertical="center" wrapText="1"/>
    </xf>
    <xf numFmtId="0" fontId="1" fillId="6" borderId="4" xfId="1" applyFill="1" applyBorder="1" applyProtection="1">
      <protection locked="0"/>
    </xf>
    <xf numFmtId="0" fontId="32" fillId="6" borderId="25" xfId="3" applyNumberFormat="1" applyFont="1" applyFill="1" applyBorder="1" applyAlignment="1" applyProtection="1">
      <alignment horizontal="center" vertical="center" wrapText="1"/>
      <protection locked="0"/>
    </xf>
    <xf numFmtId="0" fontId="32" fillId="6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6" borderId="4" xfId="1" applyFont="1" applyFill="1" applyBorder="1" applyAlignment="1">
      <alignment horizontal="left" vertical="top" wrapText="1"/>
    </xf>
    <xf numFmtId="0" fontId="24" fillId="6" borderId="4" xfId="1" applyFont="1" applyFill="1" applyBorder="1" applyAlignment="1">
      <alignment horizontal="center" vertical="center"/>
    </xf>
    <xf numFmtId="0" fontId="17" fillId="6" borderId="4" xfId="1" applyFont="1" applyFill="1" applyBorder="1" applyAlignment="1" applyProtection="1">
      <alignment horizontal="center" vertical="center" wrapText="1"/>
      <protection locked="0"/>
    </xf>
    <xf numFmtId="0" fontId="1" fillId="6" borderId="4" xfId="1" applyFill="1" applyBorder="1"/>
    <xf numFmtId="165" fontId="22" fillId="3" borderId="4" xfId="6" applyNumberFormat="1" applyFont="1" applyFill="1" applyBorder="1" applyAlignment="1" applyProtection="1">
      <alignment horizontal="center" vertical="center" wrapText="1"/>
      <protection locked="0"/>
    </xf>
    <xf numFmtId="167" fontId="17" fillId="3" borderId="4" xfId="4" applyNumberFormat="1" applyFont="1" applyFill="1" applyBorder="1" applyAlignment="1">
      <alignment horizontal="center" vertical="center" wrapText="1"/>
    </xf>
    <xf numFmtId="167" fontId="17" fillId="3" borderId="4" xfId="4" applyNumberFormat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166" fontId="24" fillId="3" borderId="4" xfId="1" applyNumberFormat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167" fontId="17" fillId="3" borderId="4" xfId="4" applyNumberFormat="1" applyFont="1" applyFill="1" applyBorder="1" applyAlignment="1">
      <alignment horizontal="center" vertical="top"/>
    </xf>
    <xf numFmtId="0" fontId="24" fillId="3" borderId="4" xfId="1" applyFont="1" applyFill="1" applyBorder="1" applyAlignment="1">
      <alignment horizontal="center" vertical="top"/>
    </xf>
    <xf numFmtId="0" fontId="1" fillId="3" borderId="29" xfId="1" applyFill="1" applyBorder="1" applyAlignment="1"/>
    <xf numFmtId="0" fontId="24" fillId="3" borderId="8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 wrapText="1"/>
    </xf>
    <xf numFmtId="0" fontId="1" fillId="3" borderId="4" xfId="1" applyFill="1" applyBorder="1" applyAlignment="1"/>
    <xf numFmtId="0" fontId="24" fillId="3" borderId="4" xfId="1" applyFont="1" applyFill="1" applyBorder="1"/>
    <xf numFmtId="0" fontId="24" fillId="3" borderId="4" xfId="1" applyFont="1" applyFill="1" applyBorder="1" applyAlignment="1">
      <alignment horizontal="center"/>
    </xf>
    <xf numFmtId="165" fontId="5" fillId="6" borderId="25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36" xfId="0" applyFont="1" applyFill="1" applyBorder="1" applyAlignment="1" applyProtection="1">
      <alignment horizontal="center" vertical="center" wrapText="1"/>
    </xf>
    <xf numFmtId="0" fontId="24" fillId="6" borderId="8" xfId="0" applyFont="1" applyFill="1" applyBorder="1" applyAlignment="1">
      <alignment vertical="center" wrapText="1"/>
    </xf>
    <xf numFmtId="0" fontId="24" fillId="5" borderId="4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vertical="center" wrapText="1"/>
    </xf>
    <xf numFmtId="0" fontId="32" fillId="6" borderId="4" xfId="3" applyNumberFormat="1" applyFont="1" applyFill="1" applyBorder="1" applyAlignment="1" applyProtection="1">
      <alignment horizontal="center" vertical="center" wrapText="1"/>
      <protection locked="0"/>
    </xf>
    <xf numFmtId="166" fontId="11" fillId="3" borderId="4" xfId="0" applyNumberFormat="1" applyFont="1" applyFill="1" applyBorder="1" applyAlignment="1" applyProtection="1">
      <alignment horizontal="right" vertical="center"/>
      <protection locked="0"/>
    </xf>
    <xf numFmtId="166" fontId="3" fillId="3" borderId="4" xfId="0" applyNumberFormat="1" applyFont="1" applyFill="1" applyBorder="1" applyAlignment="1" applyProtection="1">
      <alignment horizontal="right" vertical="center"/>
      <protection locked="0"/>
    </xf>
    <xf numFmtId="166" fontId="29" fillId="3" borderId="11" xfId="6" applyNumberFormat="1" applyFont="1" applyFill="1" applyBorder="1" applyAlignment="1" applyProtection="1">
      <alignment horizontal="right" vertical="center" wrapText="1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  <protection locked="0"/>
    </xf>
    <xf numFmtId="164" fontId="24" fillId="6" borderId="4" xfId="1" applyNumberFormat="1" applyFont="1" applyFill="1" applyBorder="1" applyAlignment="1">
      <alignment horizontal="center"/>
    </xf>
    <xf numFmtId="0" fontId="24" fillId="6" borderId="4" xfId="1" applyFont="1" applyFill="1" applyBorder="1"/>
    <xf numFmtId="0" fontId="24" fillId="6" borderId="4" xfId="1" applyFont="1" applyFill="1" applyBorder="1" applyAlignment="1">
      <alignment horizontal="center"/>
    </xf>
    <xf numFmtId="0" fontId="32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Fill="1" applyBorder="1"/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166" fontId="24" fillId="3" borderId="4" xfId="1" applyNumberFormat="1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center" wrapText="1"/>
    </xf>
    <xf numFmtId="0" fontId="16" fillId="3" borderId="8" xfId="1" applyFont="1" applyFill="1" applyBorder="1"/>
    <xf numFmtId="166" fontId="16" fillId="3" borderId="8" xfId="1" applyNumberFormat="1" applyFont="1" applyFill="1" applyBorder="1"/>
    <xf numFmtId="0" fontId="0" fillId="3" borderId="4" xfId="0" applyFill="1" applyBorder="1" applyAlignment="1">
      <alignment horizontal="center" vertical="center"/>
    </xf>
    <xf numFmtId="2" fontId="29" fillId="3" borderId="36" xfId="6" applyNumberFormat="1" applyFont="1" applyFill="1" applyBorder="1" applyAlignment="1" applyProtection="1">
      <alignment horizontal="right" vertical="center" wrapText="1"/>
    </xf>
    <xf numFmtId="2" fontId="29" fillId="3" borderId="4" xfId="6" applyNumberFormat="1" applyFont="1" applyFill="1" applyBorder="1" applyAlignment="1" applyProtection="1">
      <alignment horizontal="right" vertical="center" wrapText="1"/>
    </xf>
    <xf numFmtId="2" fontId="11" fillId="3" borderId="4" xfId="0" applyNumberFormat="1" applyFont="1" applyFill="1" applyBorder="1" applyAlignment="1" applyProtection="1">
      <alignment horizontal="right" vertical="center"/>
      <protection locked="0"/>
    </xf>
    <xf numFmtId="2" fontId="29" fillId="3" borderId="11" xfId="6" applyNumberFormat="1" applyFont="1" applyFill="1" applyBorder="1" applyAlignment="1" applyProtection="1">
      <alignment horizontal="right" vertical="center" wrapText="1"/>
    </xf>
    <xf numFmtId="2" fontId="11" fillId="3" borderId="11" xfId="0" applyNumberFormat="1" applyFont="1" applyFill="1" applyBorder="1" applyAlignment="1" applyProtection="1">
      <alignment horizontal="right" vertical="center"/>
      <protection locked="0"/>
    </xf>
    <xf numFmtId="0" fontId="19" fillId="5" borderId="29" xfId="1" applyFont="1" applyFill="1" applyBorder="1" applyAlignment="1">
      <alignment horizontal="center" vertical="center" wrapText="1"/>
    </xf>
    <xf numFmtId="2" fontId="24" fillId="6" borderId="4" xfId="0" applyNumberFormat="1" applyFont="1" applyFill="1" applyBorder="1" applyAlignment="1">
      <alignment horizontal="right" vertical="center" wrapText="1"/>
    </xf>
    <xf numFmtId="166" fontId="25" fillId="3" borderId="4" xfId="6" applyNumberFormat="1" applyFont="1" applyFill="1" applyBorder="1" applyAlignment="1" applyProtection="1">
      <alignment horizontal="center" vertical="center" wrapText="1"/>
    </xf>
    <xf numFmtId="166" fontId="26" fillId="3" borderId="4" xfId="6" applyNumberFormat="1" applyFont="1" applyFill="1" applyBorder="1" applyAlignment="1" applyProtection="1">
      <alignment horizontal="right" vertical="center" wrapText="1"/>
    </xf>
    <xf numFmtId="166" fontId="26" fillId="3" borderId="4" xfId="0" applyNumberFormat="1" applyFont="1" applyFill="1" applyBorder="1" applyAlignment="1" applyProtection="1">
      <alignment horizontal="right" vertical="center"/>
      <protection locked="0"/>
    </xf>
    <xf numFmtId="2" fontId="25" fillId="3" borderId="4" xfId="6" applyNumberFormat="1" applyFont="1" applyFill="1" applyBorder="1" applyAlignment="1" applyProtection="1">
      <alignment horizontal="center" vertical="center" wrapText="1"/>
    </xf>
    <xf numFmtId="166" fontId="24" fillId="3" borderId="4" xfId="1" applyNumberFormat="1" applyFont="1" applyFill="1" applyBorder="1" applyAlignment="1">
      <alignment horizontal="center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32" fillId="6" borderId="49" xfId="3" applyNumberFormat="1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>
      <alignment horizontal="left" wrapText="1"/>
    </xf>
    <xf numFmtId="0" fontId="39" fillId="6" borderId="0" xfId="0" applyFont="1" applyFill="1" applyBorder="1" applyAlignment="1">
      <alignment horizontal="left" wrapText="1"/>
    </xf>
    <xf numFmtId="2" fontId="4" fillId="6" borderId="50" xfId="3" applyNumberFormat="1" applyFont="1" applyFill="1" applyBorder="1" applyAlignment="1" applyProtection="1">
      <alignment horizontal="center" vertical="center" wrapText="1"/>
      <protection locked="0"/>
    </xf>
    <xf numFmtId="0" fontId="32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7" fillId="6" borderId="5" xfId="1" applyFont="1" applyFill="1" applyBorder="1" applyAlignment="1" applyProtection="1">
      <alignment horizontal="center" vertical="center" wrapText="1"/>
      <protection locked="0"/>
    </xf>
    <xf numFmtId="0" fontId="32" fillId="6" borderId="5" xfId="3" applyNumberFormat="1" applyFont="1" applyFill="1" applyBorder="1" applyAlignment="1" applyProtection="1">
      <alignment horizontal="center" vertical="center" wrapText="1"/>
      <protection locked="0"/>
    </xf>
    <xf numFmtId="2" fontId="29" fillId="3" borderId="51" xfId="6" applyNumberFormat="1" applyFont="1" applyFill="1" applyBorder="1" applyAlignment="1" applyProtection="1">
      <alignment horizontal="right" vertical="center" wrapText="1"/>
    </xf>
    <xf numFmtId="49" fontId="3" fillId="3" borderId="5" xfId="0" applyNumberFormat="1" applyFont="1" applyFill="1" applyBorder="1" applyAlignment="1" applyProtection="1">
      <alignment horizontal="right" vertical="center"/>
      <protection locked="0"/>
    </xf>
    <xf numFmtId="49" fontId="3" fillId="3" borderId="15" xfId="0" applyNumberFormat="1" applyFont="1" applyFill="1" applyBorder="1" applyAlignment="1" applyProtection="1">
      <alignment horizontal="right" vertical="center"/>
      <protection locked="0"/>
    </xf>
    <xf numFmtId="166" fontId="16" fillId="3" borderId="33" xfId="1" applyNumberFormat="1" applyFont="1" applyFill="1" applyBorder="1"/>
    <xf numFmtId="165" fontId="5" fillId="6" borderId="50" xfId="3" applyNumberFormat="1" applyFont="1" applyFill="1" applyBorder="1" applyAlignment="1" applyProtection="1">
      <alignment horizontal="center" vertical="center" wrapText="1"/>
      <protection locked="0"/>
    </xf>
    <xf numFmtId="0" fontId="24" fillId="3" borderId="5" xfId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/>
    </xf>
    <xf numFmtId="165" fontId="5" fillId="6" borderId="5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" xfId="1" applyFill="1" applyBorder="1"/>
    <xf numFmtId="165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5" xfId="6" applyNumberFormat="1" applyFont="1" applyFill="1" applyBorder="1" applyAlignment="1" applyProtection="1">
      <alignment horizontal="center" vertical="center" wrapText="1"/>
    </xf>
    <xf numFmtId="165" fontId="5" fillId="6" borderId="42" xfId="3" applyNumberFormat="1" applyFont="1" applyFill="1" applyBorder="1" applyAlignment="1" applyProtection="1">
      <alignment horizontal="center" vertical="center" wrapText="1"/>
      <protection locked="0"/>
    </xf>
    <xf numFmtId="2" fontId="22" fillId="3" borderId="5" xfId="0" applyNumberFormat="1" applyFont="1" applyFill="1" applyBorder="1" applyAlignment="1">
      <alignment horizontal="center" vertical="center" wrapText="1"/>
    </xf>
    <xf numFmtId="2" fontId="22" fillId="6" borderId="5" xfId="0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46" xfId="1" applyFont="1" applyFill="1" applyBorder="1" applyAlignment="1" applyProtection="1">
      <alignment horizontal="center" vertical="center" wrapText="1"/>
      <protection locked="0"/>
    </xf>
    <xf numFmtId="0" fontId="1" fillId="0" borderId="29" xfId="1" applyBorder="1"/>
    <xf numFmtId="0" fontId="1" fillId="0" borderId="4" xfId="1" applyBorder="1" applyProtection="1">
      <protection locked="0"/>
    </xf>
    <xf numFmtId="0" fontId="13" fillId="3" borderId="5" xfId="0" applyFon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4" fillId="2" borderId="29" xfId="1" applyNumberFormat="1" applyFont="1" applyFill="1" applyBorder="1" applyAlignment="1">
      <alignment horizontal="center" vertical="center" wrapText="1"/>
    </xf>
    <xf numFmtId="2" fontId="24" fillId="2" borderId="29" xfId="1" applyNumberFormat="1" applyFont="1" applyFill="1" applyBorder="1" applyAlignment="1">
      <alignment horizontal="center" vertical="center"/>
    </xf>
    <xf numFmtId="2" fontId="24" fillId="2" borderId="42" xfId="1" applyNumberFormat="1" applyFont="1" applyFill="1" applyBorder="1" applyAlignment="1">
      <alignment horizontal="center" vertical="center"/>
    </xf>
    <xf numFmtId="166" fontId="24" fillId="2" borderId="5" xfId="1" applyNumberFormat="1" applyFont="1" applyFill="1" applyBorder="1" applyAlignment="1">
      <alignment horizontal="center" vertical="center"/>
    </xf>
    <xf numFmtId="166" fontId="24" fillId="2" borderId="6" xfId="1" applyNumberFormat="1" applyFont="1" applyFill="1" applyBorder="1" applyAlignment="1">
      <alignment horizontal="center" vertical="center"/>
    </xf>
    <xf numFmtId="166" fontId="24" fillId="2" borderId="4" xfId="1" applyNumberFormat="1" applyFont="1" applyFill="1" applyBorder="1" applyAlignment="1">
      <alignment horizontal="center" vertical="center"/>
    </xf>
    <xf numFmtId="166" fontId="24" fillId="2" borderId="4" xfId="1" applyNumberFormat="1" applyFont="1" applyFill="1" applyBorder="1" applyAlignment="1">
      <alignment horizontal="center" vertical="center" wrapText="1"/>
    </xf>
    <xf numFmtId="2" fontId="24" fillId="2" borderId="4" xfId="1" applyNumberFormat="1" applyFont="1" applyFill="1" applyBorder="1" applyAlignment="1">
      <alignment horizontal="center" vertical="center"/>
    </xf>
    <xf numFmtId="166" fontId="24" fillId="2" borderId="32" xfId="1" applyNumberFormat="1" applyFont="1" applyFill="1" applyBorder="1" applyAlignment="1">
      <alignment horizontal="center" vertical="center"/>
    </xf>
    <xf numFmtId="166" fontId="24" fillId="2" borderId="31" xfId="1" applyNumberFormat="1" applyFont="1" applyFill="1" applyBorder="1" applyAlignment="1">
      <alignment horizontal="center" vertical="center" wrapText="1"/>
    </xf>
    <xf numFmtId="166" fontId="24" fillId="2" borderId="6" xfId="1" applyNumberFormat="1" applyFont="1" applyFill="1" applyBorder="1" applyAlignment="1">
      <alignment horizontal="center" vertical="center" wrapText="1"/>
    </xf>
    <xf numFmtId="166" fontId="22" fillId="3" borderId="29" xfId="1" applyNumberFormat="1" applyFont="1" applyFill="1" applyBorder="1" applyAlignment="1">
      <alignment horizontal="center" vertical="center"/>
    </xf>
    <xf numFmtId="166" fontId="1" fillId="3" borderId="4" xfId="1" applyNumberFormat="1" applyFill="1" applyBorder="1" applyAlignment="1">
      <alignment horizontal="center" vertical="center"/>
    </xf>
    <xf numFmtId="166" fontId="35" fillId="3" borderId="29" xfId="1" applyNumberFormat="1" applyFont="1" applyFill="1" applyBorder="1" applyAlignment="1">
      <alignment horizontal="center" vertical="center"/>
    </xf>
    <xf numFmtId="166" fontId="16" fillId="3" borderId="4" xfId="1" applyNumberFormat="1" applyFont="1" applyFill="1" applyBorder="1" applyAlignment="1">
      <alignment horizontal="center" vertical="center"/>
    </xf>
    <xf numFmtId="164" fontId="35" fillId="6" borderId="4" xfId="1" applyNumberFormat="1" applyFont="1" applyFill="1" applyBorder="1" applyAlignment="1" applyProtection="1">
      <alignment horizontal="center" vertical="center"/>
      <protection locked="0"/>
    </xf>
    <xf numFmtId="164" fontId="16" fillId="6" borderId="4" xfId="1" applyNumberFormat="1" applyFont="1" applyFill="1" applyBorder="1" applyAlignment="1" applyProtection="1">
      <alignment horizontal="center" vertical="center"/>
      <protection locked="0"/>
    </xf>
    <xf numFmtId="0" fontId="42" fillId="3" borderId="4" xfId="0" applyFont="1" applyFill="1" applyBorder="1" applyAlignment="1">
      <alignment horizontal="center" vertical="center" wrapText="1"/>
    </xf>
    <xf numFmtId="0" fontId="16" fillId="6" borderId="4" xfId="1" applyFont="1" applyFill="1" applyBorder="1"/>
    <xf numFmtId="9" fontId="13" fillId="3" borderId="4" xfId="1" applyNumberFormat="1" applyFont="1" applyFill="1" applyBorder="1"/>
    <xf numFmtId="0" fontId="26" fillId="0" borderId="38" xfId="0" applyFont="1" applyFill="1" applyBorder="1" applyAlignment="1">
      <alignment horizontal="center" vertical="center" wrapText="1"/>
    </xf>
    <xf numFmtId="0" fontId="1" fillId="0" borderId="4" xfId="1" applyFill="1" applyBorder="1" applyProtection="1">
      <protection locked="0"/>
    </xf>
    <xf numFmtId="166" fontId="35" fillId="6" borderId="4" xfId="1" applyNumberFormat="1" applyFont="1" applyFill="1" applyBorder="1" applyAlignment="1" applyProtection="1">
      <alignment horizontal="center" vertical="center"/>
      <protection locked="0"/>
    </xf>
    <xf numFmtId="0" fontId="35" fillId="6" borderId="4" xfId="1" applyFont="1" applyFill="1" applyBorder="1" applyAlignment="1" applyProtection="1">
      <alignment horizontal="center" vertical="center"/>
      <protection locked="0"/>
    </xf>
    <xf numFmtId="0" fontId="1" fillId="0" borderId="0" xfId="1" applyFill="1" applyProtection="1">
      <protection locked="0"/>
    </xf>
    <xf numFmtId="164" fontId="1" fillId="3" borderId="4" xfId="1" applyNumberFormat="1" applyFill="1" applyBorder="1" applyAlignment="1">
      <alignment horizontal="center" vertical="center"/>
    </xf>
    <xf numFmtId="166" fontId="26" fillId="2" borderId="52" xfId="0" applyNumberFormat="1" applyFont="1" applyFill="1" applyBorder="1" applyAlignment="1">
      <alignment horizontal="center" vertical="center" wrapText="1"/>
    </xf>
    <xf numFmtId="166" fontId="26" fillId="3" borderId="4" xfId="1" applyNumberFormat="1" applyFont="1" applyFill="1" applyBorder="1" applyAlignment="1">
      <alignment horizontal="center" vertical="center"/>
    </xf>
    <xf numFmtId="0" fontId="26" fillId="3" borderId="4" xfId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 wrapText="1"/>
    </xf>
    <xf numFmtId="166" fontId="11" fillId="3" borderId="4" xfId="1" applyNumberFormat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164" fontId="16" fillId="3" borderId="4" xfId="1" applyNumberFormat="1" applyFont="1" applyFill="1" applyBorder="1" applyAlignment="1">
      <alignment horizontal="center" vertical="center"/>
    </xf>
    <xf numFmtId="0" fontId="16" fillId="6" borderId="4" xfId="1" applyFont="1" applyFill="1" applyBorder="1" applyAlignment="1" applyProtection="1">
      <alignment horizontal="center" vertical="center"/>
      <protection locked="0"/>
    </xf>
    <xf numFmtId="166" fontId="16" fillId="3" borderId="4" xfId="0" applyNumberFormat="1" applyFont="1" applyFill="1" applyBorder="1" applyAlignment="1" applyProtection="1">
      <alignment horizontal="center" vertical="center"/>
      <protection locked="0"/>
    </xf>
    <xf numFmtId="2" fontId="16" fillId="3" borderId="4" xfId="0" applyNumberFormat="1" applyFont="1" applyFill="1" applyBorder="1" applyAlignment="1" applyProtection="1">
      <alignment horizontal="center" vertical="center"/>
      <protection locked="0"/>
    </xf>
    <xf numFmtId="2" fontId="16" fillId="3" borderId="4" xfId="1" applyNumberFormat="1" applyFont="1" applyFill="1" applyBorder="1" applyAlignment="1">
      <alignment horizontal="center" vertical="center"/>
    </xf>
    <xf numFmtId="166" fontId="16" fillId="3" borderId="4" xfId="1" applyNumberFormat="1" applyFont="1" applyFill="1" applyBorder="1"/>
    <xf numFmtId="0" fontId="16" fillId="3" borderId="4" xfId="1" applyFont="1" applyFill="1" applyBorder="1" applyProtection="1">
      <protection locked="0"/>
    </xf>
    <xf numFmtId="166" fontId="16" fillId="3" borderId="4" xfId="1" applyNumberFormat="1" applyFont="1" applyFill="1" applyBorder="1" applyProtection="1">
      <protection locked="0"/>
    </xf>
    <xf numFmtId="166" fontId="16" fillId="3" borderId="11" xfId="1" applyNumberFormat="1" applyFont="1" applyFill="1" applyBorder="1"/>
    <xf numFmtId="166" fontId="16" fillId="3" borderId="5" xfId="1" applyNumberFormat="1" applyFont="1" applyFill="1" applyBorder="1"/>
    <xf numFmtId="2" fontId="1" fillId="3" borderId="4" xfId="1" applyNumberFormat="1" applyFill="1" applyBorder="1" applyAlignment="1">
      <alignment horizontal="center" vertical="center"/>
    </xf>
    <xf numFmtId="164" fontId="1" fillId="3" borderId="4" xfId="1" applyNumberFormat="1" applyFill="1" applyBorder="1"/>
    <xf numFmtId="164" fontId="22" fillId="5" borderId="4" xfId="1" applyNumberFormat="1" applyFont="1" applyFill="1" applyBorder="1" applyAlignment="1">
      <alignment horizontal="center" vertical="center"/>
    </xf>
    <xf numFmtId="2" fontId="22" fillId="5" borderId="4" xfId="1" applyNumberFormat="1" applyFont="1" applyFill="1" applyBorder="1" applyAlignment="1">
      <alignment horizontal="center" vertical="center"/>
    </xf>
    <xf numFmtId="0" fontId="32" fillId="5" borderId="29" xfId="0" applyFont="1" applyFill="1" applyBorder="1" applyAlignment="1" applyProtection="1">
      <alignment horizontal="center" vertical="center" wrapText="1"/>
    </xf>
    <xf numFmtId="166" fontId="25" fillId="3" borderId="4" xfId="6" applyNumberFormat="1" applyFont="1" applyFill="1" applyBorder="1" applyAlignment="1" applyProtection="1">
      <alignment horizontal="right" vertical="center" wrapText="1"/>
    </xf>
    <xf numFmtId="0" fontId="36" fillId="6" borderId="4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6" fillId="6" borderId="4" xfId="1" applyFont="1" applyFill="1" applyBorder="1" applyAlignment="1">
      <alignment horizontal="center" vertical="center"/>
    </xf>
    <xf numFmtId="167" fontId="24" fillId="3" borderId="4" xfId="1" applyNumberFormat="1" applyFont="1" applyFill="1" applyBorder="1" applyAlignment="1">
      <alignment horizontal="center" vertical="center"/>
    </xf>
    <xf numFmtId="164" fontId="26" fillId="3" borderId="4" xfId="1" applyNumberFormat="1" applyFont="1" applyFill="1" applyBorder="1" applyAlignment="1" applyProtection="1">
      <alignment horizontal="center" vertical="center"/>
      <protection locked="0"/>
    </xf>
    <xf numFmtId="165" fontId="28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/>
    <xf numFmtId="0" fontId="13" fillId="2" borderId="4" xfId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 wrapText="1"/>
    </xf>
    <xf numFmtId="0" fontId="13" fillId="2" borderId="8" xfId="1" applyFont="1" applyFill="1" applyBorder="1" applyAlignment="1">
      <alignment wrapText="1"/>
    </xf>
    <xf numFmtId="0" fontId="13" fillId="2" borderId="0" xfId="1" applyFont="1" applyFill="1" applyAlignment="1">
      <alignment wrapText="1"/>
    </xf>
    <xf numFmtId="2" fontId="13" fillId="2" borderId="4" xfId="1" applyNumberFormat="1" applyFont="1" applyFill="1" applyBorder="1" applyAlignment="1">
      <alignment horizontal="center"/>
    </xf>
    <xf numFmtId="2" fontId="13" fillId="2" borderId="4" xfId="1" applyNumberFormat="1" applyFont="1" applyFill="1" applyBorder="1"/>
    <xf numFmtId="0" fontId="13" fillId="2" borderId="5" xfId="1" applyFont="1" applyFill="1" applyBorder="1"/>
    <xf numFmtId="0" fontId="13" fillId="2" borderId="4" xfId="1" applyFont="1" applyFill="1" applyBorder="1"/>
    <xf numFmtId="0" fontId="13" fillId="2" borderId="0" xfId="1" applyFont="1" applyFill="1"/>
    <xf numFmtId="165" fontId="25" fillId="2" borderId="4" xfId="3" applyNumberFormat="1" applyFont="1" applyFill="1" applyBorder="1" applyAlignment="1" applyProtection="1">
      <alignment horizontal="center" wrapText="1"/>
      <protection locked="0"/>
    </xf>
    <xf numFmtId="0" fontId="3" fillId="2" borderId="4" xfId="1" applyFont="1" applyFill="1" applyBorder="1" applyAlignment="1" applyProtection="1">
      <protection locked="0"/>
    </xf>
    <xf numFmtId="0" fontId="13" fillId="2" borderId="4" xfId="1" applyFont="1" applyFill="1" applyBorder="1" applyAlignment="1">
      <alignment wrapText="1"/>
    </xf>
    <xf numFmtId="165" fontId="32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 applyProtection="1">
      <protection locked="0"/>
    </xf>
    <xf numFmtId="9" fontId="13" fillId="2" borderId="4" xfId="1" applyNumberFormat="1" applyFont="1" applyFill="1" applyBorder="1"/>
    <xf numFmtId="166" fontId="13" fillId="2" borderId="4" xfId="1" applyNumberFormat="1" applyFont="1" applyFill="1" applyBorder="1"/>
    <xf numFmtId="0" fontId="24" fillId="2" borderId="4" xfId="1" applyFont="1" applyFill="1" applyBorder="1" applyAlignment="1">
      <alignment wrapText="1"/>
    </xf>
    <xf numFmtId="166" fontId="1" fillId="2" borderId="4" xfId="1" applyNumberFormat="1" applyFill="1" applyBorder="1"/>
    <xf numFmtId="2" fontId="1" fillId="2" borderId="4" xfId="1" applyNumberFormat="1" applyFill="1" applyBorder="1"/>
    <xf numFmtId="4" fontId="1" fillId="2" borderId="4" xfId="1" applyNumberFormat="1" applyFill="1" applyBorder="1"/>
    <xf numFmtId="0" fontId="30" fillId="2" borderId="35" xfId="4" applyFont="1" applyFill="1" applyBorder="1" applyAlignment="1">
      <alignment vertical="top" wrapText="1"/>
    </xf>
    <xf numFmtId="0" fontId="40" fillId="2" borderId="35" xfId="4" applyFont="1" applyFill="1" applyBorder="1" applyAlignment="1">
      <alignment vertical="top" wrapText="1"/>
    </xf>
    <xf numFmtId="0" fontId="24" fillId="2" borderId="34" xfId="0" applyFont="1" applyFill="1" applyBorder="1" applyAlignment="1">
      <alignment vertical="top" wrapText="1"/>
    </xf>
    <xf numFmtId="0" fontId="24" fillId="2" borderId="4" xfId="1" applyFont="1" applyFill="1" applyBorder="1" applyAlignment="1">
      <alignment horizontal="left" wrapText="1"/>
    </xf>
    <xf numFmtId="0" fontId="24" fillId="2" borderId="4" xfId="1" applyFont="1" applyFill="1" applyBorder="1" applyAlignment="1">
      <alignment horizontal="left" vertical="top" wrapText="1"/>
    </xf>
    <xf numFmtId="0" fontId="26" fillId="2" borderId="4" xfId="1" applyFont="1" applyFill="1" applyBorder="1" applyAlignment="1">
      <alignment horizontal="center" vertical="center" wrapText="1"/>
    </xf>
    <xf numFmtId="166" fontId="26" fillId="2" borderId="29" xfId="1" applyNumberFormat="1" applyFont="1" applyFill="1" applyBorder="1" applyAlignment="1">
      <alignment horizontal="center" vertical="center"/>
    </xf>
    <xf numFmtId="166" fontId="26" fillId="2" borderId="4" xfId="1" applyNumberFormat="1" applyFont="1" applyFill="1" applyBorder="1" applyAlignment="1">
      <alignment horizontal="center" vertical="center"/>
    </xf>
    <xf numFmtId="166" fontId="26" fillId="2" borderId="4" xfId="1" applyNumberFormat="1" applyFont="1" applyFill="1" applyBorder="1" applyAlignment="1">
      <alignment vertical="center"/>
    </xf>
    <xf numFmtId="166" fontId="26" fillId="2" borderId="4" xfId="1" applyNumberFormat="1" applyFont="1" applyFill="1" applyBorder="1" applyAlignment="1"/>
    <xf numFmtId="0" fontId="24" fillId="2" borderId="18" xfId="0" applyFont="1" applyFill="1" applyBorder="1" applyAlignment="1">
      <alignment vertical="top" wrapText="1"/>
    </xf>
    <xf numFmtId="165" fontId="22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18" xfId="0" applyFont="1" applyFill="1" applyBorder="1" applyAlignment="1">
      <alignment vertical="top" wrapText="1"/>
    </xf>
    <xf numFmtId="165" fontId="26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34" xfId="0" applyFont="1" applyFill="1" applyBorder="1" applyAlignment="1">
      <alignment vertical="top" wrapText="1"/>
    </xf>
    <xf numFmtId="0" fontId="26" fillId="2" borderId="4" xfId="1" applyFont="1" applyFill="1" applyBorder="1"/>
    <xf numFmtId="166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2" borderId="4" xfId="0" applyNumberFormat="1" applyFont="1" applyFill="1" applyBorder="1" applyAlignment="1" applyProtection="1">
      <alignment horizontal="center" vertical="center"/>
      <protection locked="0"/>
    </xf>
    <xf numFmtId="166" fontId="24" fillId="2" borderId="5" xfId="0" applyNumberFormat="1" applyFont="1" applyFill="1" applyBorder="1" applyAlignment="1" applyProtection="1">
      <alignment horizontal="center" vertical="center"/>
      <protection locked="0"/>
    </xf>
    <xf numFmtId="166" fontId="24" fillId="2" borderId="52" xfId="0" applyNumberFormat="1" applyFont="1" applyFill="1" applyBorder="1" applyAlignment="1" applyProtection="1">
      <alignment horizontal="center" vertical="center"/>
      <protection locked="0"/>
    </xf>
    <xf numFmtId="166" fontId="24" fillId="2" borderId="52" xfId="0" applyNumberFormat="1" applyFont="1" applyFill="1" applyBorder="1" applyAlignment="1">
      <alignment horizontal="center" vertical="center" wrapText="1"/>
    </xf>
    <xf numFmtId="166" fontId="43" fillId="2" borderId="5" xfId="0" applyNumberFormat="1" applyFont="1" applyFill="1" applyBorder="1" applyAlignment="1" applyProtection="1">
      <alignment horizontal="center" vertical="center"/>
      <protection locked="0"/>
    </xf>
    <xf numFmtId="166" fontId="24" fillId="2" borderId="4" xfId="0" applyNumberFormat="1" applyFont="1" applyFill="1" applyBorder="1" applyAlignment="1">
      <alignment horizontal="center" vertical="center" wrapText="1"/>
    </xf>
    <xf numFmtId="166" fontId="43" fillId="2" borderId="5" xfId="0" applyNumberFormat="1" applyFont="1" applyFill="1" applyBorder="1" applyAlignment="1">
      <alignment horizontal="center" vertical="center" wrapText="1"/>
    </xf>
    <xf numFmtId="166" fontId="43" fillId="2" borderId="52" xfId="0" applyNumberFormat="1" applyFont="1" applyFill="1" applyBorder="1" applyAlignment="1">
      <alignment horizontal="center" vertical="center" wrapText="1"/>
    </xf>
    <xf numFmtId="166" fontId="24" fillId="2" borderId="5" xfId="0" applyNumberFormat="1" applyFont="1" applyFill="1" applyBorder="1" applyAlignment="1">
      <alignment horizontal="center" vertical="center" wrapText="1"/>
    </xf>
    <xf numFmtId="166" fontId="3" fillId="2" borderId="54" xfId="0" applyNumberFormat="1" applyFont="1" applyFill="1" applyBorder="1" applyAlignment="1" applyProtection="1">
      <alignment horizontal="center" vertical="center"/>
      <protection locked="0"/>
    </xf>
    <xf numFmtId="166" fontId="37" fillId="2" borderId="52" xfId="0" applyNumberFormat="1" applyFont="1" applyFill="1" applyBorder="1" applyAlignment="1" applyProtection="1">
      <alignment horizontal="center" vertical="center"/>
      <protection locked="0"/>
    </xf>
    <xf numFmtId="166" fontId="3" fillId="2" borderId="52" xfId="0" applyNumberFormat="1" applyFont="1" applyFill="1" applyBorder="1" applyAlignment="1" applyProtection="1">
      <alignment horizontal="center" vertical="center"/>
      <protection locked="0"/>
    </xf>
    <xf numFmtId="166" fontId="0" fillId="2" borderId="52" xfId="0" applyNumberFormat="1" applyFill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>
      <alignment vertical="top" wrapText="1"/>
    </xf>
    <xf numFmtId="166" fontId="26" fillId="2" borderId="31" xfId="1" applyNumberFormat="1" applyFont="1" applyFill="1" applyBorder="1" applyAlignment="1">
      <alignment horizontal="center" vertical="center"/>
    </xf>
    <xf numFmtId="166" fontId="26" fillId="2" borderId="8" xfId="1" applyNumberFormat="1" applyFont="1" applyFill="1" applyBorder="1" applyAlignment="1">
      <alignment horizontal="center" vertical="center"/>
    </xf>
    <xf numFmtId="166" fontId="26" fillId="2" borderId="33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26" fillId="2" borderId="37" xfId="1" applyNumberFormat="1" applyFont="1" applyFill="1" applyBorder="1" applyAlignment="1">
      <alignment horizontal="center" vertical="center" wrapText="1"/>
    </xf>
    <xf numFmtId="166" fontId="3" fillId="2" borderId="0" xfId="1" applyNumberFormat="1" applyFont="1" applyFill="1" applyAlignment="1">
      <alignment horizontal="center" vertical="center"/>
    </xf>
    <xf numFmtId="166" fontId="26" fillId="2" borderId="42" xfId="1" applyNumberFormat="1" applyFont="1" applyFill="1" applyBorder="1" applyAlignment="1">
      <alignment horizontal="center" vertical="center"/>
    </xf>
    <xf numFmtId="0" fontId="26" fillId="2" borderId="29" xfId="1" applyFont="1" applyFill="1" applyBorder="1" applyAlignment="1">
      <alignment horizontal="center" vertical="center"/>
    </xf>
    <xf numFmtId="166" fontId="26" fillId="2" borderId="5" xfId="1" applyNumberFormat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17" fillId="2" borderId="26" xfId="1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166" fontId="1" fillId="2" borderId="4" xfId="1" applyNumberForma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166" fontId="22" fillId="2" borderId="29" xfId="1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wrapText="1"/>
    </xf>
    <xf numFmtId="166" fontId="1" fillId="2" borderId="8" xfId="1" applyNumberForma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6" fillId="2" borderId="29" xfId="1" applyFont="1" applyFill="1" applyBorder="1" applyAlignment="1">
      <alignment horizontal="center" vertical="center"/>
    </xf>
    <xf numFmtId="166" fontId="46" fillId="2" borderId="29" xfId="1" applyNumberFormat="1" applyFont="1" applyFill="1" applyBorder="1" applyAlignment="1">
      <alignment horizontal="center" vertical="center"/>
    </xf>
    <xf numFmtId="167" fontId="26" fillId="2" borderId="29" xfId="1" applyNumberFormat="1" applyFont="1" applyFill="1" applyBorder="1" applyAlignment="1">
      <alignment horizontal="center" vertical="center"/>
    </xf>
    <xf numFmtId="0" fontId="46" fillId="2" borderId="4" xfId="1" applyFont="1" applyFill="1" applyBorder="1" applyAlignment="1">
      <alignment horizontal="center" vertical="center"/>
    </xf>
    <xf numFmtId="166" fontId="46" fillId="2" borderId="4" xfId="1" applyNumberFormat="1" applyFont="1" applyFill="1" applyBorder="1" applyAlignment="1">
      <alignment horizontal="center" vertical="center"/>
    </xf>
    <xf numFmtId="167" fontId="26" fillId="2" borderId="4" xfId="1" applyNumberFormat="1" applyFont="1" applyFill="1" applyBorder="1" applyAlignment="1">
      <alignment horizontal="center" vertical="center"/>
    </xf>
    <xf numFmtId="4" fontId="26" fillId="2" borderId="4" xfId="1" applyNumberFormat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 wrapText="1"/>
    </xf>
    <xf numFmtId="0" fontId="1" fillId="2" borderId="0" xfId="1" applyFill="1" applyProtection="1">
      <protection locked="0"/>
    </xf>
    <xf numFmtId="0" fontId="25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4" xfId="1" applyFont="1" applyFill="1" applyBorder="1" applyAlignment="1">
      <alignment horizontal="right" vertical="center"/>
    </xf>
    <xf numFmtId="0" fontId="16" fillId="2" borderId="5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center" vertical="center" wrapText="1"/>
    </xf>
    <xf numFmtId="0" fontId="1" fillId="2" borderId="5" xfId="1" applyFill="1" applyBorder="1"/>
    <xf numFmtId="0" fontId="26" fillId="2" borderId="4" xfId="1" applyNumberFormat="1" applyFont="1" applyFill="1" applyBorder="1" applyAlignment="1">
      <alignment horizontal="center" wrapText="1"/>
    </xf>
    <xf numFmtId="0" fontId="26" fillId="2" borderId="5" xfId="1" applyFont="1" applyFill="1" applyBorder="1" applyAlignment="1">
      <alignment horizontal="center" vertical="center"/>
    </xf>
    <xf numFmtId="2" fontId="26" fillId="2" borderId="4" xfId="1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166" fontId="27" fillId="2" borderId="4" xfId="0" applyNumberFormat="1" applyFont="1" applyFill="1" applyBorder="1" applyAlignment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  <protection locked="0"/>
    </xf>
    <xf numFmtId="166" fontId="13" fillId="2" borderId="8" xfId="1" applyNumberFormat="1" applyFont="1" applyFill="1" applyBorder="1"/>
    <xf numFmtId="166" fontId="1" fillId="2" borderId="4" xfId="1" applyNumberFormat="1" applyFill="1" applyBorder="1" applyProtection="1">
      <protection locked="0"/>
    </xf>
    <xf numFmtId="0" fontId="45" fillId="2" borderId="38" xfId="0" applyFont="1" applyFill="1" applyBorder="1" applyAlignment="1">
      <alignment horizontal="left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left" vertical="top" wrapText="1"/>
    </xf>
    <xf numFmtId="2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4" xfId="6" applyNumberFormat="1" applyFont="1" applyFill="1" applyBorder="1" applyAlignment="1" applyProtection="1">
      <alignment horizontal="center" vertical="center" wrapText="1"/>
      <protection locked="0"/>
    </xf>
    <xf numFmtId="165" fontId="26" fillId="0" borderId="4" xfId="6" applyNumberFormat="1" applyFont="1" applyFill="1" applyBorder="1" applyAlignment="1" applyProtection="1">
      <alignment vertical="center" wrapText="1"/>
      <protection locked="0"/>
    </xf>
    <xf numFmtId="165" fontId="16" fillId="3" borderId="4" xfId="1" applyNumberFormat="1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>
      <alignment horizontal="left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22" fillId="0" borderId="4" xfId="7" applyFont="1" applyFill="1" applyBorder="1" applyAlignment="1" applyProtection="1">
      <alignment horizontal="left" vertical="top" wrapText="1"/>
    </xf>
    <xf numFmtId="2" fontId="35" fillId="0" borderId="4" xfId="0" applyNumberFormat="1" applyFont="1" applyFill="1" applyBorder="1" applyAlignment="1">
      <alignment horizontal="center" vertical="center" wrapText="1"/>
    </xf>
    <xf numFmtId="2" fontId="35" fillId="0" borderId="5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22" fillId="0" borderId="4" xfId="7" applyFont="1" applyFill="1" applyBorder="1" applyAlignment="1" applyProtection="1">
      <alignment vertical="top" wrapText="1"/>
    </xf>
    <xf numFmtId="165" fontId="25" fillId="0" borderId="4" xfId="6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left" vertical="center" wrapText="1"/>
    </xf>
    <xf numFmtId="4" fontId="26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2" fontId="26" fillId="0" borderId="4" xfId="0" applyNumberFormat="1" applyFont="1" applyFill="1" applyBorder="1" applyAlignment="1" applyProtection="1">
      <alignment vertical="center"/>
      <protection locked="0"/>
    </xf>
    <xf numFmtId="0" fontId="26" fillId="0" borderId="40" xfId="0" applyFont="1" applyFill="1" applyBorder="1" applyAlignment="1">
      <alignment horizontal="left" vertical="top" wrapText="1"/>
    </xf>
    <xf numFmtId="167" fontId="26" fillId="0" borderId="44" xfId="0" applyNumberFormat="1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1" applyFont="1" applyFill="1" applyBorder="1" applyAlignment="1" applyProtection="1">
      <alignment horizontal="center" vertical="center"/>
      <protection locked="0"/>
    </xf>
    <xf numFmtId="0" fontId="26" fillId="0" borderId="56" xfId="0" applyFont="1" applyFill="1" applyBorder="1" applyAlignment="1">
      <alignment horizontal="left" wrapText="1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166" fontId="24" fillId="2" borderId="8" xfId="1" applyNumberFormat="1" applyFont="1" applyFill="1" applyBorder="1" applyAlignment="1">
      <alignment horizontal="center" vertical="center"/>
    </xf>
    <xf numFmtId="166" fontId="24" fillId="2" borderId="33" xfId="1" applyNumberFormat="1" applyFont="1" applyFill="1" applyBorder="1" applyAlignment="1">
      <alignment horizontal="center" vertical="center"/>
    </xf>
    <xf numFmtId="166" fontId="24" fillId="2" borderId="58" xfId="1" applyNumberFormat="1" applyFont="1" applyFill="1" applyBorder="1" applyAlignment="1">
      <alignment horizontal="center" vertical="center" wrapText="1"/>
    </xf>
    <xf numFmtId="166" fontId="24" fillId="2" borderId="26" xfId="1" applyNumberFormat="1" applyFont="1" applyFill="1" applyBorder="1" applyAlignment="1">
      <alignment horizontal="center" vertical="center"/>
    </xf>
    <xf numFmtId="166" fontId="24" fillId="2" borderId="31" xfId="1" applyNumberFormat="1" applyFont="1" applyFill="1" applyBorder="1" applyAlignment="1">
      <alignment horizontal="center" vertical="center"/>
    </xf>
    <xf numFmtId="166" fontId="24" fillId="2" borderId="28" xfId="1" applyNumberFormat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left"/>
    </xf>
    <xf numFmtId="0" fontId="24" fillId="0" borderId="11" xfId="1" applyFont="1" applyFill="1" applyBorder="1" applyAlignment="1">
      <alignment horizontal="left" wrapText="1"/>
    </xf>
    <xf numFmtId="0" fontId="27" fillId="0" borderId="4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165" fontId="28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1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vertical="center" wrapText="1"/>
    </xf>
    <xf numFmtId="0" fontId="0" fillId="0" borderId="4" xfId="0" applyFill="1" applyBorder="1" applyAlignment="1"/>
    <xf numFmtId="0" fontId="20" fillId="0" borderId="4" xfId="0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165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166" fontId="1" fillId="0" borderId="4" xfId="1" applyNumberFormat="1" applyFill="1" applyBorder="1"/>
    <xf numFmtId="0" fontId="24" fillId="0" borderId="4" xfId="1" applyFont="1" applyFill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32" fillId="0" borderId="4" xfId="1" applyFont="1" applyFill="1" applyBorder="1" applyAlignment="1" applyProtection="1">
      <alignment horizontal="center" vertical="center" wrapText="1"/>
      <protection locked="0"/>
    </xf>
    <xf numFmtId="0" fontId="32" fillId="0" borderId="26" xfId="1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vertical="center" wrapText="1"/>
    </xf>
    <xf numFmtId="0" fontId="26" fillId="2" borderId="29" xfId="1" applyFont="1" applyFill="1" applyBorder="1" applyAlignment="1">
      <alignment horizontal="center" vertical="center" wrapText="1"/>
    </xf>
    <xf numFmtId="166" fontId="26" fillId="2" borderId="17" xfId="0" applyNumberFormat="1" applyFont="1" applyFill="1" applyBorder="1" applyAlignment="1">
      <alignment horizontal="center" vertical="center" wrapText="1"/>
    </xf>
    <xf numFmtId="0" fontId="32" fillId="3" borderId="26" xfId="1" applyFont="1" applyFill="1" applyBorder="1" applyAlignment="1" applyProtection="1">
      <alignment horizontal="center" vertical="center" wrapText="1"/>
      <protection locked="0"/>
    </xf>
    <xf numFmtId="0" fontId="26" fillId="3" borderId="36" xfId="0" applyFont="1" applyFill="1" applyBorder="1" applyAlignment="1" applyProtection="1">
      <alignment horizontal="center" vertical="center"/>
      <protection locked="0"/>
    </xf>
    <xf numFmtId="166" fontId="3" fillId="3" borderId="51" xfId="0" applyNumberFormat="1" applyFont="1" applyFill="1" applyBorder="1" applyAlignment="1" applyProtection="1">
      <alignment horizontal="right" vertical="center"/>
      <protection locked="0"/>
    </xf>
    <xf numFmtId="166" fontId="26" fillId="3" borderId="52" xfId="0" applyNumberFormat="1" applyFont="1" applyFill="1" applyBorder="1" applyAlignment="1">
      <alignment horizontal="center" vertical="center" wrapText="1"/>
    </xf>
    <xf numFmtId="2" fontId="24" fillId="2" borderId="5" xfId="1" applyNumberFormat="1" applyFont="1" applyFill="1" applyBorder="1" applyAlignment="1">
      <alignment horizontal="center" vertical="center" wrapText="1"/>
    </xf>
    <xf numFmtId="166" fontId="24" fillId="3" borderId="5" xfId="1" applyNumberFormat="1" applyFont="1" applyFill="1" applyBorder="1" applyAlignment="1">
      <alignment horizontal="center"/>
    </xf>
    <xf numFmtId="0" fontId="24" fillId="3" borderId="5" xfId="1" applyFont="1" applyFill="1" applyBorder="1"/>
    <xf numFmtId="0" fontId="13" fillId="0" borderId="8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166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2" borderId="4" xfId="0" applyNumberFormat="1" applyFont="1" applyFill="1" applyBorder="1" applyAlignment="1">
      <alignment horizontal="center" vertical="center" wrapText="1"/>
    </xf>
    <xf numFmtId="166" fontId="24" fillId="2" borderId="5" xfId="0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wrapText="1"/>
    </xf>
    <xf numFmtId="166" fontId="47" fillId="0" borderId="4" xfId="1" applyNumberFormat="1" applyFont="1" applyBorder="1"/>
    <xf numFmtId="166" fontId="47" fillId="0" borderId="5" xfId="1" applyNumberFormat="1" applyFont="1" applyBorder="1"/>
    <xf numFmtId="0" fontId="47" fillId="0" borderId="4" xfId="1" applyFont="1" applyBorder="1"/>
    <xf numFmtId="0" fontId="47" fillId="0" borderId="5" xfId="1" applyFont="1" applyBorder="1"/>
    <xf numFmtId="0" fontId="1" fillId="0" borderId="8" xfId="1" applyFont="1" applyBorder="1" applyAlignment="1">
      <alignment wrapText="1"/>
    </xf>
    <xf numFmtId="166" fontId="47" fillId="0" borderId="8" xfId="1" applyNumberFormat="1" applyFont="1" applyBorder="1"/>
    <xf numFmtId="166" fontId="47" fillId="0" borderId="33" xfId="1" applyNumberFormat="1" applyFont="1" applyBorder="1"/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4" xfId="1" applyFont="1" applyFill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left" vertical="top" wrapText="1"/>
    </xf>
    <xf numFmtId="0" fontId="26" fillId="0" borderId="55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 wrapText="1"/>
    </xf>
    <xf numFmtId="0" fontId="45" fillId="0" borderId="38" xfId="0" applyFont="1" applyFill="1" applyBorder="1" applyAlignment="1">
      <alignment horizontal="left" vertical="top" wrapText="1"/>
    </xf>
    <xf numFmtId="164" fontId="35" fillId="3" borderId="4" xfId="1" applyNumberFormat="1" applyFont="1" applyFill="1" applyBorder="1" applyAlignment="1" applyProtection="1">
      <alignment horizontal="center" vertical="center"/>
      <protection locked="0"/>
    </xf>
    <xf numFmtId="164" fontId="11" fillId="3" borderId="4" xfId="1" applyNumberFormat="1" applyFont="1" applyFill="1" applyBorder="1" applyAlignment="1" applyProtection="1">
      <alignment horizontal="center" vertical="center"/>
      <protection locked="0"/>
    </xf>
    <xf numFmtId="166" fontId="26" fillId="2" borderId="29" xfId="1" applyNumberFormat="1" applyFont="1" applyFill="1" applyBorder="1" applyAlignment="1">
      <alignment vertical="center"/>
    </xf>
    <xf numFmtId="165" fontId="28" fillId="0" borderId="4" xfId="3" applyNumberFormat="1" applyFont="1" applyFill="1" applyBorder="1" applyAlignment="1" applyProtection="1">
      <alignment vertical="center" wrapText="1"/>
      <protection locked="0"/>
    </xf>
    <xf numFmtId="0" fontId="4" fillId="6" borderId="8" xfId="1" applyFont="1" applyFill="1" applyBorder="1" applyAlignment="1" applyProtection="1">
      <alignment horizontal="center" vertical="center" wrapText="1"/>
      <protection locked="0"/>
    </xf>
    <xf numFmtId="165" fontId="5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1" applyFill="1" applyBorder="1" applyProtection="1">
      <protection locked="0"/>
    </xf>
    <xf numFmtId="0" fontId="27" fillId="2" borderId="29" xfId="0" applyFont="1" applyFill="1" applyBorder="1" applyAlignment="1">
      <alignment vertical="top" wrapText="1"/>
    </xf>
    <xf numFmtId="166" fontId="3" fillId="2" borderId="29" xfId="1" applyNumberFormat="1" applyFont="1" applyFill="1" applyBorder="1" applyAlignment="1">
      <alignment horizontal="center" vertical="center"/>
    </xf>
    <xf numFmtId="166" fontId="25" fillId="0" borderId="4" xfId="6" applyNumberFormat="1" applyFont="1" applyFill="1" applyBorder="1" applyAlignment="1" applyProtection="1">
      <alignment horizontal="center" vertical="center" wrapText="1"/>
    </xf>
    <xf numFmtId="166" fontId="24" fillId="0" borderId="4" xfId="6" applyNumberFormat="1" applyFont="1" applyFill="1" applyBorder="1" applyAlignment="1" applyProtection="1">
      <alignment horizontal="center" vertical="center" wrapText="1"/>
    </xf>
    <xf numFmtId="166" fontId="37" fillId="0" borderId="5" xfId="0" applyNumberFormat="1" applyFont="1" applyFill="1" applyBorder="1" applyAlignment="1" applyProtection="1">
      <alignment horizontal="center" vertical="center"/>
      <protection locked="0"/>
    </xf>
    <xf numFmtId="166" fontId="3" fillId="0" borderId="5" xfId="0" applyNumberFormat="1" applyFont="1" applyFill="1" applyBorder="1" applyAlignment="1" applyProtection="1">
      <alignment horizontal="center" vertical="center"/>
      <protection locked="0"/>
    </xf>
    <xf numFmtId="166" fontId="24" fillId="0" borderId="4" xfId="0" applyNumberFormat="1" applyFont="1" applyFill="1" applyBorder="1" applyAlignment="1" applyProtection="1">
      <alignment horizontal="center" vertical="center"/>
      <protection locked="0"/>
    </xf>
    <xf numFmtId="166" fontId="26" fillId="0" borderId="4" xfId="0" applyNumberFormat="1" applyFont="1" applyFill="1" applyBorder="1" applyAlignment="1" applyProtection="1">
      <alignment horizontal="center" vertical="center"/>
      <protection locked="0"/>
    </xf>
    <xf numFmtId="166" fontId="26" fillId="0" borderId="5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Fill="1" applyBorder="1" applyAlignment="1" applyProtection="1">
      <alignment horizontal="center" vertical="center"/>
      <protection locked="0"/>
    </xf>
    <xf numFmtId="166" fontId="25" fillId="0" borderId="11" xfId="6" applyNumberFormat="1" applyFont="1" applyFill="1" applyBorder="1" applyAlignment="1" applyProtection="1">
      <alignment horizontal="center" vertical="center" wrapText="1"/>
    </xf>
    <xf numFmtId="166" fontId="3" fillId="0" borderId="11" xfId="0" applyNumberFormat="1" applyFont="1" applyFill="1" applyBorder="1" applyAlignment="1" applyProtection="1">
      <alignment horizontal="center" vertical="center"/>
      <protection locked="0"/>
    </xf>
    <xf numFmtId="166" fontId="3" fillId="0" borderId="15" xfId="0" applyNumberFormat="1" applyFont="1" applyFill="1" applyBorder="1" applyAlignment="1" applyProtection="1">
      <alignment horizontal="center" vertical="center"/>
      <protection locked="0"/>
    </xf>
    <xf numFmtId="166" fontId="25" fillId="0" borderId="36" xfId="6" applyNumberFormat="1" applyFont="1" applyFill="1" applyBorder="1" applyAlignment="1" applyProtection="1">
      <alignment horizontal="center" vertical="center" wrapText="1"/>
    </xf>
    <xf numFmtId="166" fontId="24" fillId="0" borderId="36" xfId="6" applyNumberFormat="1" applyFont="1" applyFill="1" applyBorder="1" applyAlignment="1" applyProtection="1">
      <alignment horizontal="center" vertical="center" wrapText="1"/>
    </xf>
    <xf numFmtId="166" fontId="25" fillId="0" borderId="5" xfId="6" applyNumberFormat="1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top" wrapText="1"/>
    </xf>
    <xf numFmtId="0" fontId="24" fillId="0" borderId="4" xfId="0" applyFont="1" applyFill="1" applyBorder="1" applyAlignment="1">
      <alignment wrapText="1"/>
    </xf>
    <xf numFmtId="165" fontId="28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/>
    <xf numFmtId="165" fontId="28" fillId="3" borderId="4" xfId="6" applyNumberFormat="1" applyFont="1" applyFill="1" applyBorder="1" applyAlignment="1" applyProtection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/>
    </xf>
    <xf numFmtId="0" fontId="28" fillId="2" borderId="4" xfId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vertical="top" wrapText="1"/>
    </xf>
    <xf numFmtId="165" fontId="26" fillId="0" borderId="6" xfId="6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Protection="1">
      <protection locked="0"/>
    </xf>
    <xf numFmtId="0" fontId="1" fillId="2" borderId="4" xfId="1" applyFont="1" applyFill="1" applyBorder="1" applyAlignment="1">
      <alignment wrapText="1"/>
    </xf>
    <xf numFmtId="2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5" xfId="0" applyNumberFormat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4" xfId="1" applyNumberFormat="1" applyFont="1" applyFill="1" applyBorder="1" applyAlignment="1">
      <alignment horizontal="center"/>
    </xf>
    <xf numFmtId="0" fontId="13" fillId="0" borderId="4" xfId="1" applyFont="1" applyFill="1" applyBorder="1"/>
    <xf numFmtId="0" fontId="16" fillId="0" borderId="8" xfId="1" applyFont="1" applyFill="1" applyBorder="1" applyAlignment="1">
      <alignment wrapText="1"/>
    </xf>
    <xf numFmtId="166" fontId="47" fillId="0" borderId="8" xfId="1" applyNumberFormat="1" applyFont="1" applyFill="1" applyBorder="1"/>
    <xf numFmtId="166" fontId="26" fillId="0" borderId="4" xfId="1" applyNumberFormat="1" applyFont="1" applyFill="1" applyBorder="1" applyAlignment="1">
      <alignment horizontal="center" vertical="center"/>
    </xf>
    <xf numFmtId="166" fontId="1" fillId="0" borderId="8" xfId="1" applyNumberFormat="1" applyBorder="1"/>
    <xf numFmtId="166" fontId="1" fillId="0" borderId="33" xfId="1" applyNumberFormat="1" applyBorder="1"/>
    <xf numFmtId="0" fontId="1" fillId="2" borderId="4" xfId="1" applyFont="1" applyFill="1" applyBorder="1" applyAlignment="1">
      <alignment horizontal="right" vertical="center"/>
    </xf>
    <xf numFmtId="0" fontId="24" fillId="0" borderId="4" xfId="1" applyFont="1" applyFill="1" applyBorder="1" applyAlignment="1">
      <alignment horizontal="left" wrapText="1"/>
    </xf>
    <xf numFmtId="49" fontId="24" fillId="0" borderId="4" xfId="1" applyNumberFormat="1" applyFont="1" applyFill="1" applyBorder="1" applyAlignment="1">
      <alignment horizontal="left" wrapText="1"/>
    </xf>
    <xf numFmtId="166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6" fillId="2" borderId="4" xfId="1" applyNumberFormat="1" applyFont="1" applyFill="1" applyBorder="1"/>
    <xf numFmtId="166" fontId="26" fillId="0" borderId="4" xfId="1" applyNumberFormat="1" applyFont="1" applyFill="1" applyBorder="1"/>
    <xf numFmtId="0" fontId="11" fillId="2" borderId="4" xfId="1" applyFont="1" applyFill="1" applyBorder="1" applyAlignment="1">
      <alignment wrapText="1"/>
    </xf>
    <xf numFmtId="0" fontId="11" fillId="2" borderId="4" xfId="1" applyFont="1" applyFill="1" applyBorder="1"/>
    <xf numFmtId="0" fontId="26" fillId="2" borderId="4" xfId="1" applyFont="1" applyFill="1" applyBorder="1" applyAlignment="1">
      <alignment wrapText="1"/>
    </xf>
    <xf numFmtId="166" fontId="11" fillId="0" borderId="4" xfId="1" applyNumberFormat="1" applyFont="1" applyFill="1" applyBorder="1"/>
    <xf numFmtId="0" fontId="25" fillId="0" borderId="4" xfId="0" applyFont="1" applyFill="1" applyBorder="1" applyAlignment="1" applyProtection="1">
      <alignment horizontal="left" vertical="center" wrapText="1"/>
    </xf>
    <xf numFmtId="164" fontId="26" fillId="0" borderId="4" xfId="1" applyNumberFormat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left"/>
    </xf>
    <xf numFmtId="0" fontId="27" fillId="0" borderId="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horizontal="right" vertical="center" wrapText="1"/>
    </xf>
    <xf numFmtId="0" fontId="5" fillId="0" borderId="59" xfId="4" applyFont="1" applyBorder="1" applyAlignment="1">
      <alignment vertical="top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>
      <alignment horizontal="center" vertical="distributed"/>
    </xf>
    <xf numFmtId="0" fontId="28" fillId="2" borderId="35" xfId="4" applyFont="1" applyFill="1" applyBorder="1" applyAlignment="1">
      <alignment vertical="top" wrapText="1"/>
    </xf>
    <xf numFmtId="0" fontId="28" fillId="0" borderId="59" xfId="4" applyFont="1" applyBorder="1" applyAlignment="1">
      <alignment vertical="top" wrapText="1"/>
    </xf>
    <xf numFmtId="0" fontId="28" fillId="2" borderId="59" xfId="4" applyFont="1" applyFill="1" applyBorder="1" applyAlignment="1">
      <alignment vertical="top" wrapText="1"/>
    </xf>
    <xf numFmtId="0" fontId="25" fillId="2" borderId="59" xfId="4" applyFont="1" applyFill="1" applyBorder="1" applyAlignment="1">
      <alignment vertical="top" wrapText="1"/>
    </xf>
    <xf numFmtId="0" fontId="17" fillId="2" borderId="59" xfId="4" applyFont="1" applyFill="1" applyBorder="1" applyAlignment="1">
      <alignment vertical="top" wrapText="1"/>
    </xf>
    <xf numFmtId="0" fontId="28" fillId="0" borderId="4" xfId="1" applyFont="1" applyFill="1" applyBorder="1" applyAlignment="1" applyProtection="1">
      <alignment horizontal="center" vertical="center" wrapText="1"/>
      <protection locked="0"/>
    </xf>
    <xf numFmtId="166" fontId="22" fillId="2" borderId="52" xfId="0" applyNumberFormat="1" applyFont="1" applyFill="1" applyBorder="1" applyAlignment="1">
      <alignment horizontal="center" vertical="center" wrapText="1"/>
    </xf>
    <xf numFmtId="166" fontId="22" fillId="2" borderId="7" xfId="0" applyNumberFormat="1" applyFont="1" applyFill="1" applyBorder="1" applyAlignment="1">
      <alignment horizontal="center" vertical="center" wrapText="1"/>
    </xf>
    <xf numFmtId="166" fontId="2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28" fillId="0" borderId="29" xfId="1" applyFont="1" applyFill="1" applyBorder="1" applyAlignment="1" applyProtection="1">
      <alignment horizontal="center" vertical="center" wrapText="1"/>
      <protection locked="0"/>
    </xf>
    <xf numFmtId="0" fontId="28" fillId="0" borderId="42" xfId="1" applyFont="1" applyFill="1" applyBorder="1" applyAlignment="1" applyProtection="1">
      <alignment horizontal="center" vertical="center" wrapText="1"/>
      <protection locked="0"/>
    </xf>
    <xf numFmtId="0" fontId="5" fillId="0" borderId="42" xfId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166" fontId="28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>
      <alignment horizontal="center" vertical="center"/>
    </xf>
    <xf numFmtId="167" fontId="22" fillId="0" borderId="29" xfId="1" applyNumberFormat="1" applyFont="1" applyBorder="1" applyAlignment="1">
      <alignment horizontal="center" vertical="center"/>
    </xf>
    <xf numFmtId="166" fontId="22" fillId="0" borderId="29" xfId="1" applyNumberFormat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4" fontId="22" fillId="0" borderId="29" xfId="1" applyNumberFormat="1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166" fontId="22" fillId="2" borderId="42" xfId="1" applyNumberFormat="1" applyFont="1" applyFill="1" applyBorder="1" applyAlignment="1">
      <alignment horizontal="center" vertical="center"/>
    </xf>
    <xf numFmtId="166" fontId="31" fillId="2" borderId="4" xfId="1" applyNumberFormat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166" fontId="22" fillId="2" borderId="4" xfId="1" applyNumberFormat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166" fontId="22" fillId="2" borderId="5" xfId="1" applyNumberFormat="1" applyFont="1" applyFill="1" applyBorder="1" applyAlignment="1">
      <alignment horizontal="center" vertical="center"/>
    </xf>
    <xf numFmtId="166" fontId="35" fillId="2" borderId="4" xfId="1" applyNumberFormat="1" applyFont="1" applyFill="1" applyBorder="1" applyAlignment="1">
      <alignment horizontal="center" vertical="center"/>
    </xf>
    <xf numFmtId="166" fontId="41" fillId="2" borderId="4" xfId="1" applyNumberFormat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horizontal="center" vertical="center"/>
    </xf>
    <xf numFmtId="0" fontId="35" fillId="2" borderId="5" xfId="1" applyFont="1" applyFill="1" applyBorder="1" applyAlignment="1">
      <alignment horizontal="center" vertical="center"/>
    </xf>
    <xf numFmtId="166" fontId="35" fillId="2" borderId="5" xfId="1" applyNumberFormat="1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167" fontId="32" fillId="3" borderId="11" xfId="3" applyNumberFormat="1" applyFont="1" applyFill="1" applyBorder="1" applyAlignment="1" applyProtection="1">
      <alignment horizontal="center" vertical="center" wrapText="1"/>
      <protection locked="0"/>
    </xf>
    <xf numFmtId="165" fontId="28" fillId="6" borderId="4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37" xfId="1" applyNumberFormat="1" applyFont="1" applyFill="1" applyBorder="1" applyAlignment="1">
      <alignment horizontal="center" vertical="center" wrapText="1"/>
    </xf>
    <xf numFmtId="166" fontId="24" fillId="0" borderId="6" xfId="1" applyNumberFormat="1" applyFont="1" applyFill="1" applyBorder="1" applyAlignment="1">
      <alignment horizontal="center" vertical="center" wrapText="1"/>
    </xf>
    <xf numFmtId="166" fontId="24" fillId="0" borderId="31" xfId="1" applyNumberFormat="1" applyFont="1" applyFill="1" applyBorder="1" applyAlignment="1">
      <alignment horizontal="center" vertical="center" wrapText="1"/>
    </xf>
    <xf numFmtId="166" fontId="24" fillId="2" borderId="8" xfId="1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vertical="center" wrapText="1"/>
    </xf>
    <xf numFmtId="0" fontId="22" fillId="5" borderId="4" xfId="1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 wrapText="1"/>
    </xf>
    <xf numFmtId="2" fontId="22" fillId="5" borderId="8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2" fontId="22" fillId="5" borderId="33" xfId="1" applyNumberFormat="1" applyFont="1" applyFill="1" applyBorder="1" applyAlignment="1">
      <alignment horizontal="center" vertical="center"/>
    </xf>
    <xf numFmtId="166" fontId="26" fillId="2" borderId="5" xfId="0" applyNumberFormat="1" applyFont="1" applyFill="1" applyBorder="1" applyAlignment="1" applyProtection="1">
      <alignment horizontal="center" vertical="center"/>
      <protection locked="0"/>
    </xf>
    <xf numFmtId="166" fontId="37" fillId="2" borderId="5" xfId="0" applyNumberFormat="1" applyFont="1" applyFill="1" applyBorder="1" applyAlignment="1" applyProtection="1">
      <alignment horizontal="center" vertical="center"/>
      <protection locked="0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  <xf numFmtId="2" fontId="29" fillId="3" borderId="5" xfId="6" applyNumberFormat="1" applyFont="1" applyFill="1" applyBorder="1" applyAlignment="1" applyProtection="1">
      <alignment horizontal="right" vertical="center" wrapText="1"/>
    </xf>
    <xf numFmtId="166" fontId="29" fillId="3" borderId="5" xfId="6" applyNumberFormat="1" applyFont="1" applyFill="1" applyBorder="1" applyAlignment="1" applyProtection="1">
      <alignment horizontal="right" vertical="center" wrapText="1"/>
    </xf>
    <xf numFmtId="166" fontId="29" fillId="3" borderId="15" xfId="6" applyNumberFormat="1" applyFont="1" applyFill="1" applyBorder="1" applyAlignment="1" applyProtection="1">
      <alignment horizontal="right" vertical="center" wrapText="1"/>
    </xf>
    <xf numFmtId="166" fontId="25" fillId="3" borderId="5" xfId="6" applyNumberFormat="1" applyFont="1" applyFill="1" applyBorder="1" applyAlignment="1" applyProtection="1">
      <alignment horizontal="center" vertical="center" wrapText="1"/>
    </xf>
    <xf numFmtId="0" fontId="1" fillId="3" borderId="5" xfId="1" applyFill="1" applyBorder="1" applyProtection="1">
      <protection locked="0"/>
    </xf>
    <xf numFmtId="166" fontId="26" fillId="2" borderId="5" xfId="0" applyNumberFormat="1" applyFont="1" applyFill="1" applyBorder="1" applyAlignment="1">
      <alignment horizontal="center" vertical="center" wrapText="1"/>
    </xf>
    <xf numFmtId="0" fontId="26" fillId="2" borderId="5" xfId="1" applyFont="1" applyFill="1" applyBorder="1"/>
    <xf numFmtId="166" fontId="1" fillId="3" borderId="5" xfId="1" applyNumberFormat="1" applyFont="1" applyFill="1" applyBorder="1" applyAlignment="1">
      <alignment horizontal="center" vertical="center"/>
    </xf>
    <xf numFmtId="0" fontId="1" fillId="3" borderId="5" xfId="1" applyFont="1" applyFill="1" applyBorder="1"/>
    <xf numFmtId="164" fontId="1" fillId="3" borderId="5" xfId="1" applyNumberFormat="1" applyFont="1" applyFill="1" applyBorder="1" applyAlignment="1">
      <alignment horizontal="center" vertical="center"/>
    </xf>
    <xf numFmtId="166" fontId="1" fillId="3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6" fontId="26" fillId="3" borderId="5" xfId="0" applyNumberFormat="1" applyFont="1" applyFill="1" applyBorder="1" applyAlignment="1">
      <alignment horizontal="center" vertical="center" wrapText="1"/>
    </xf>
    <xf numFmtId="165" fontId="5" fillId="6" borderId="5" xfId="6" applyNumberFormat="1" applyFont="1" applyFill="1" applyBorder="1" applyAlignment="1" applyProtection="1">
      <alignment horizontal="center" vertical="center" wrapText="1"/>
    </xf>
    <xf numFmtId="0" fontId="1" fillId="6" borderId="5" xfId="1" applyFill="1" applyBorder="1" applyProtection="1">
      <protection locked="0"/>
    </xf>
    <xf numFmtId="166" fontId="26" fillId="2" borderId="42" xfId="0" applyNumberFormat="1" applyFont="1" applyFill="1" applyBorder="1" applyAlignment="1">
      <alignment horizontal="center" vertical="center" wrapText="1"/>
    </xf>
    <xf numFmtId="166" fontId="26" fillId="3" borderId="5" xfId="1" applyNumberFormat="1" applyFont="1" applyFill="1" applyBorder="1" applyAlignment="1">
      <alignment horizontal="center" vertical="center"/>
    </xf>
    <xf numFmtId="0" fontId="26" fillId="3" borderId="5" xfId="1" applyFont="1" applyFill="1" applyBorder="1" applyAlignment="1">
      <alignment horizontal="center" vertical="center"/>
    </xf>
    <xf numFmtId="167" fontId="17" fillId="3" borderId="5" xfId="4" applyNumberFormat="1" applyFont="1" applyFill="1" applyBorder="1" applyAlignment="1">
      <alignment horizontal="center" vertical="top"/>
    </xf>
    <xf numFmtId="9" fontId="13" fillId="0" borderId="4" xfId="0" applyNumberFormat="1" applyFont="1" applyFill="1" applyBorder="1" applyAlignment="1" applyProtection="1">
      <alignment horizontal="center" vertical="center"/>
      <protection locked="0"/>
    </xf>
    <xf numFmtId="166" fontId="13" fillId="0" borderId="4" xfId="0" applyNumberFormat="1" applyFont="1" applyFill="1" applyBorder="1" applyProtection="1">
      <protection locked="0"/>
    </xf>
    <xf numFmtId="166" fontId="13" fillId="0" borderId="4" xfId="0" applyNumberFormat="1" applyFont="1" applyFill="1" applyBorder="1" applyAlignment="1" applyProtection="1">
      <alignment horizontal="center" vertical="center"/>
      <protection locked="0"/>
    </xf>
    <xf numFmtId="9" fontId="13" fillId="0" borderId="29" xfId="0" applyNumberFormat="1" applyFont="1" applyFill="1" applyBorder="1" applyAlignment="1" applyProtection="1">
      <alignment horizontal="center" vertical="center"/>
      <protection locked="0"/>
    </xf>
    <xf numFmtId="166" fontId="13" fillId="0" borderId="29" xfId="0" applyNumberFormat="1" applyFont="1" applyFill="1" applyBorder="1" applyAlignment="1" applyProtection="1">
      <alignment horizontal="center" vertical="center"/>
      <protection locked="0"/>
    </xf>
    <xf numFmtId="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4" xfId="0" applyNumberFormat="1" applyFont="1" applyBorder="1" applyAlignment="1">
      <alignment horizontal="center" vertical="center" wrapText="1"/>
    </xf>
    <xf numFmtId="0" fontId="1" fillId="0" borderId="28" xfId="1" applyFill="1" applyBorder="1"/>
    <xf numFmtId="0" fontId="1" fillId="0" borderId="28" xfId="1" applyFill="1" applyBorder="1" applyProtection="1">
      <protection locked="0"/>
    </xf>
    <xf numFmtId="0" fontId="1" fillId="0" borderId="28" xfId="1" applyBorder="1"/>
    <xf numFmtId="9" fontId="22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 applyProtection="1">
      <protection locked="0"/>
    </xf>
    <xf numFmtId="0" fontId="19" fillId="0" borderId="0" xfId="1" applyFont="1" applyBorder="1" applyAlignment="1">
      <alignment vertical="top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19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10" fillId="2" borderId="17" xfId="1" applyFont="1" applyFill="1" applyBorder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7" xfId="1" applyFont="1" applyFill="1" applyBorder="1" applyAlignment="1" applyProtection="1">
      <alignment horizontal="center" vertical="top"/>
      <protection locked="0"/>
    </xf>
    <xf numFmtId="0" fontId="7" fillId="2" borderId="16" xfId="1" applyFont="1" applyFill="1" applyBorder="1" applyAlignment="1" applyProtection="1">
      <alignment horizontal="center" vertical="top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21" xfId="1" applyFont="1" applyFill="1" applyBorder="1" applyAlignment="1" applyProtection="1">
      <alignment horizontal="center" vertical="center" wrapText="1"/>
      <protection locked="0"/>
    </xf>
    <xf numFmtId="0" fontId="2" fillId="3" borderId="22" xfId="1" applyFont="1" applyFill="1" applyBorder="1" applyAlignment="1" applyProtection="1">
      <alignment horizontal="center" vertical="center" wrapText="1"/>
      <protection locked="0"/>
    </xf>
    <xf numFmtId="0" fontId="2" fillId="3" borderId="2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19" fillId="0" borderId="33" xfId="1" applyFont="1" applyBorder="1" applyAlignment="1">
      <alignment horizontal="center" vertical="center" wrapText="1"/>
    </xf>
    <xf numFmtId="0" fontId="44" fillId="0" borderId="63" xfId="0" applyFont="1" applyBorder="1" applyAlignment="1">
      <alignment wrapText="1"/>
    </xf>
    <xf numFmtId="0" fontId="44" fillId="0" borderId="26" xfId="0" applyFont="1" applyBorder="1" applyAlignment="1">
      <alignment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45" fillId="0" borderId="40" xfId="0" applyFont="1" applyFill="1" applyBorder="1" applyAlignment="1">
      <alignment horizontal="left" vertical="top" wrapText="1"/>
    </xf>
    <xf numFmtId="0" fontId="45" fillId="0" borderId="43" xfId="0" applyFont="1" applyFill="1" applyBorder="1" applyAlignment="1">
      <alignment horizontal="left" vertical="top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2" borderId="8" xfId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/>
    <xf numFmtId="0" fontId="0" fillId="0" borderId="6" xfId="0" applyFill="1" applyBorder="1" applyAlignment="1"/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/>
    <xf numFmtId="0" fontId="0" fillId="2" borderId="28" xfId="0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28" xfId="1" applyFont="1" applyFill="1" applyBorder="1" applyAlignment="1" applyProtection="1">
      <alignment horizontal="center" vertical="center" wrapText="1"/>
      <protection locked="0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2" fillId="3" borderId="42" xfId="1" applyFont="1" applyFill="1" applyBorder="1" applyAlignment="1" applyProtection="1">
      <alignment horizontal="center" vertical="center" wrapText="1"/>
      <protection locked="0"/>
    </xf>
    <xf numFmtId="0" fontId="2" fillId="3" borderId="16" xfId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wrapText="1"/>
    </xf>
    <xf numFmtId="0" fontId="0" fillId="0" borderId="37" xfId="0" applyBorder="1" applyAlignment="1">
      <alignment wrapText="1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26" xfId="0" applyFill="1" applyBorder="1" applyAlignment="1">
      <alignment wrapText="1"/>
    </xf>
    <xf numFmtId="0" fontId="13" fillId="0" borderId="31" xfId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3" fillId="0" borderId="8" xfId="1" applyFont="1" applyFill="1" applyBorder="1" applyAlignment="1">
      <alignment wrapText="1"/>
    </xf>
    <xf numFmtId="0" fontId="13" fillId="0" borderId="28" xfId="1" applyFont="1" applyFill="1" applyBorder="1" applyAlignment="1">
      <alignment wrapText="1"/>
    </xf>
    <xf numFmtId="0" fontId="34" fillId="0" borderId="5" xfId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13" fillId="0" borderId="60" xfId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8" xfId="1" applyFont="1" applyFill="1" applyBorder="1" applyAlignment="1" applyProtection="1">
      <alignment horizontal="center" vertical="center" wrapText="1"/>
      <protection locked="0"/>
    </xf>
    <xf numFmtId="0" fontId="26" fillId="0" borderId="29" xfId="1" applyFont="1" applyFill="1" applyBorder="1" applyAlignment="1" applyProtection="1">
      <alignment horizontal="center" vertical="center" wrapText="1"/>
      <protection locked="0"/>
    </xf>
    <xf numFmtId="0" fontId="10" fillId="2" borderId="41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26" xfId="0" applyFill="1" applyBorder="1" applyAlignment="1"/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/>
    <xf numFmtId="0" fontId="0" fillId="0" borderId="37" xfId="0" applyFill="1" applyBorder="1" applyAlignment="1"/>
    <xf numFmtId="0" fontId="0" fillId="3" borderId="31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1" fillId="0" borderId="28" xfId="1" applyFill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22" fillId="6" borderId="8" xfId="7" applyFont="1" applyFill="1" applyBorder="1" applyAlignment="1" applyProtection="1">
      <alignment horizontal="right" vertical="top" wrapText="1"/>
    </xf>
    <xf numFmtId="0" fontId="22" fillId="6" borderId="28" xfId="7" applyFont="1" applyFill="1" applyBorder="1" applyAlignment="1" applyProtection="1">
      <alignment horizontal="right" vertical="top" wrapText="1"/>
    </xf>
    <xf numFmtId="0" fontId="22" fillId="6" borderId="29" xfId="7" applyFont="1" applyFill="1" applyBorder="1" applyAlignment="1" applyProtection="1">
      <alignment horizontal="right" vertical="top" wrapText="1"/>
    </xf>
    <xf numFmtId="0" fontId="13" fillId="0" borderId="28" xfId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6" fontId="24" fillId="0" borderId="33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4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42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NumberFormat="1" applyFont="1" applyFill="1" applyBorder="1" applyAlignment="1">
      <alignment horizontal="center" vertical="center" wrapText="1"/>
    </xf>
    <xf numFmtId="166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/>
    <xf numFmtId="0" fontId="0" fillId="0" borderId="5" xfId="0" applyFill="1" applyBorder="1" applyAlignment="1"/>
    <xf numFmtId="0" fontId="22" fillId="0" borderId="8" xfId="1" applyFont="1" applyFill="1" applyBorder="1" applyAlignment="1">
      <alignment horizontal="center" vertical="center" wrapText="1"/>
    </xf>
  </cellXfs>
  <cellStyles count="8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Финансовый" xfId="6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0" zoomScaleNormal="80" workbookViewId="0">
      <selection activeCell="A7" sqref="A7:L7"/>
    </sheetView>
  </sheetViews>
  <sheetFormatPr defaultRowHeight="12.75" x14ac:dyDescent="0.2"/>
  <cols>
    <col min="1" max="1" width="32.42578125" style="3" customWidth="1"/>
    <col min="2" max="2" width="37.85546875" style="3" customWidth="1"/>
    <col min="3" max="3" width="22.28515625" style="3" customWidth="1"/>
    <col min="4" max="4" width="22" style="3" bestFit="1" customWidth="1"/>
    <col min="5" max="12" width="14.28515625" style="3" customWidth="1"/>
    <col min="13" max="13" width="15.42578125" style="3" customWidth="1"/>
    <col min="14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3" s="1" customFormat="1" ht="12.75" customHeight="1" x14ac:dyDescent="0.2">
      <c r="A1" s="578" t="s">
        <v>13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</row>
    <row r="2" spans="1:13" s="1" customFormat="1" ht="21" customHeight="1" x14ac:dyDescent="0.2">
      <c r="A2" s="580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</row>
    <row r="3" spans="1:13" s="1" customFormat="1" ht="7.5" customHeight="1" x14ac:dyDescent="0.2">
      <c r="A3" s="581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</row>
    <row r="4" spans="1:13" s="2" customFormat="1" ht="42.75" customHeight="1" x14ac:dyDescent="0.2">
      <c r="A4" s="585" t="s">
        <v>15</v>
      </c>
      <c r="B4" s="588" t="s">
        <v>5</v>
      </c>
      <c r="C4" s="588" t="s">
        <v>3</v>
      </c>
      <c r="D4" s="588" t="s">
        <v>6</v>
      </c>
      <c r="E4" s="588" t="s">
        <v>7</v>
      </c>
      <c r="F4" s="588"/>
      <c r="G4" s="588"/>
      <c r="H4" s="588"/>
      <c r="I4" s="588"/>
      <c r="J4" s="588"/>
      <c r="K4" s="588"/>
      <c r="L4" s="588"/>
      <c r="M4" s="573" t="s">
        <v>8</v>
      </c>
    </row>
    <row r="5" spans="1:13" s="2" customFormat="1" ht="18.75" x14ac:dyDescent="0.2">
      <c r="A5" s="586"/>
      <c r="B5" s="588"/>
      <c r="C5" s="588"/>
      <c r="D5" s="588"/>
      <c r="E5" s="588" t="s">
        <v>9</v>
      </c>
      <c r="F5" s="588"/>
      <c r="G5" s="588" t="s">
        <v>10</v>
      </c>
      <c r="H5" s="588"/>
      <c r="I5" s="583" t="s">
        <v>11</v>
      </c>
      <c r="J5" s="584"/>
      <c r="K5" s="588" t="s">
        <v>12</v>
      </c>
      <c r="L5" s="588"/>
      <c r="M5" s="574"/>
    </row>
    <row r="6" spans="1:13" s="2" customFormat="1" ht="37.5" customHeight="1" thickBot="1" x14ac:dyDescent="0.25">
      <c r="A6" s="587"/>
      <c r="B6" s="589"/>
      <c r="C6" s="589"/>
      <c r="D6" s="589"/>
      <c r="E6" s="16" t="s">
        <v>0</v>
      </c>
      <c r="F6" s="16" t="s">
        <v>1</v>
      </c>
      <c r="G6" s="16" t="s">
        <v>0</v>
      </c>
      <c r="H6" s="16" t="s">
        <v>1</v>
      </c>
      <c r="I6" s="16" t="s">
        <v>0</v>
      </c>
      <c r="J6" s="16" t="s">
        <v>1</v>
      </c>
      <c r="K6" s="16" t="s">
        <v>0</v>
      </c>
      <c r="L6" s="16" t="s">
        <v>1</v>
      </c>
      <c r="M6" s="575"/>
    </row>
    <row r="7" spans="1:13" s="1" customFormat="1" ht="20.25" customHeight="1" x14ac:dyDescent="0.2">
      <c r="A7" s="576" t="s">
        <v>14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21"/>
    </row>
    <row r="8" spans="1:13" x14ac:dyDescent="0.2">
      <c r="A8" s="12"/>
      <c r="B8" s="4"/>
      <c r="C8" s="4"/>
      <c r="D8" s="4"/>
      <c r="E8" s="4"/>
      <c r="F8" s="4"/>
      <c r="G8" s="4"/>
      <c r="H8" s="4"/>
      <c r="I8" s="4"/>
      <c r="J8" s="17"/>
      <c r="K8" s="17"/>
      <c r="L8" s="4"/>
      <c r="M8" s="13"/>
    </row>
    <row r="9" spans="1:13" x14ac:dyDescent="0.2">
      <c r="A9" s="12"/>
      <c r="B9" s="4"/>
      <c r="C9" s="4"/>
      <c r="D9" s="4"/>
      <c r="E9" s="4"/>
      <c r="F9" s="4"/>
      <c r="G9" s="4"/>
      <c r="H9" s="4"/>
      <c r="I9" s="4"/>
      <c r="J9" s="17"/>
      <c r="K9" s="17"/>
      <c r="L9" s="4"/>
      <c r="M9" s="13"/>
    </row>
    <row r="10" spans="1:13" x14ac:dyDescent="0.2">
      <c r="A10" s="12"/>
      <c r="B10" s="4"/>
      <c r="C10" s="4"/>
      <c r="D10" s="4"/>
      <c r="E10" s="4"/>
      <c r="F10" s="4"/>
      <c r="G10" s="4"/>
      <c r="H10" s="4"/>
      <c r="I10" s="4"/>
      <c r="J10" s="17"/>
      <c r="K10" s="17"/>
      <c r="L10" s="4"/>
      <c r="M10" s="13"/>
    </row>
    <row r="11" spans="1:13" x14ac:dyDescent="0.2">
      <c r="A11" s="12"/>
      <c r="B11" s="4"/>
      <c r="C11" s="4"/>
      <c r="D11" s="4"/>
      <c r="E11" s="4"/>
      <c r="F11" s="4"/>
      <c r="G11" s="4"/>
      <c r="H11" s="4"/>
      <c r="I11" s="4"/>
      <c r="J11" s="17"/>
      <c r="K11" s="17"/>
      <c r="L11" s="4"/>
      <c r="M11" s="13"/>
    </row>
    <row r="12" spans="1:13" x14ac:dyDescent="0.2">
      <c r="A12" s="12"/>
      <c r="B12" s="4"/>
      <c r="C12" s="4"/>
      <c r="D12" s="4"/>
      <c r="E12" s="4"/>
      <c r="F12" s="4"/>
      <c r="G12" s="4"/>
      <c r="H12" s="4"/>
      <c r="I12" s="4"/>
      <c r="J12" s="17"/>
      <c r="K12" s="17"/>
      <c r="L12" s="4"/>
      <c r="M12" s="13"/>
    </row>
    <row r="13" spans="1:13" x14ac:dyDescent="0.2">
      <c r="A13" s="12"/>
      <c r="B13" s="4"/>
      <c r="C13" s="4"/>
      <c r="D13" s="4"/>
      <c r="E13" s="4"/>
      <c r="F13" s="4"/>
      <c r="G13" s="4"/>
      <c r="H13" s="4"/>
      <c r="I13" s="4"/>
      <c r="J13" s="17"/>
      <c r="K13" s="17"/>
      <c r="L13" s="4"/>
      <c r="M13" s="13"/>
    </row>
    <row r="14" spans="1:13" x14ac:dyDescent="0.2">
      <c r="A14" s="12"/>
      <c r="B14" s="4"/>
      <c r="C14" s="4"/>
      <c r="D14" s="4"/>
      <c r="E14" s="4"/>
      <c r="F14" s="4"/>
      <c r="G14" s="4"/>
      <c r="H14" s="4"/>
      <c r="I14" s="4"/>
      <c r="J14" s="17"/>
      <c r="K14" s="17"/>
      <c r="L14" s="4"/>
      <c r="M14" s="13"/>
    </row>
    <row r="15" spans="1:13" ht="13.5" thickBo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8"/>
      <c r="K15" s="18"/>
      <c r="L15" s="19"/>
      <c r="M15" s="22"/>
    </row>
    <row r="16" spans="1:13" s="1" customFormat="1" ht="32.25" customHeight="1" thickBot="1" x14ac:dyDescent="0.25">
      <c r="A16" s="5" t="s">
        <v>16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20"/>
      <c r="M16" s="8"/>
    </row>
    <row r="17" spans="1:13" s="1" customFormat="1" ht="37.5" customHeight="1" thickBot="1" x14ac:dyDescent="0.25">
      <c r="A17" s="5" t="s">
        <v>2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1"/>
    </row>
    <row r="21" spans="1:13" ht="15" x14ac:dyDescent="0.2">
      <c r="A21" s="23" t="s">
        <v>4</v>
      </c>
    </row>
    <row r="22" spans="1:13" ht="15" x14ac:dyDescent="0.2">
      <c r="A22" s="23"/>
    </row>
  </sheetData>
  <mergeCells count="12">
    <mergeCell ref="M4:M6"/>
    <mergeCell ref="A7:L7"/>
    <mergeCell ref="A1:M3"/>
    <mergeCell ref="I5:J5"/>
    <mergeCell ref="A4:A6"/>
    <mergeCell ref="B4:B6"/>
    <mergeCell ref="C4:C6"/>
    <mergeCell ref="D4:D6"/>
    <mergeCell ref="E5:F5"/>
    <mergeCell ref="G5:H5"/>
    <mergeCell ref="K5:L5"/>
    <mergeCell ref="E4:L4"/>
  </mergeCells>
  <pageMargins left="0.23622047244094491" right="0.19685039370078741" top="0.39370078740157483" bottom="0.19685039370078741" header="0.23622047244094491" footer="0.1968503937007874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abSelected="1" view="pageBreakPreview" topLeftCell="A431" zoomScaleNormal="66" zoomScaleSheetLayoutView="100" workbookViewId="0">
      <selection activeCell="A433" sqref="A433:O434"/>
    </sheetView>
  </sheetViews>
  <sheetFormatPr defaultRowHeight="12.75" x14ac:dyDescent="0.2"/>
  <cols>
    <col min="1" max="1" width="29.140625" style="27" customWidth="1"/>
    <col min="2" max="2" width="37.85546875" style="3" customWidth="1"/>
    <col min="3" max="3" width="22.28515625" style="3" customWidth="1"/>
    <col min="4" max="4" width="20.42578125" style="3" customWidth="1"/>
    <col min="5" max="5" width="16.42578125" style="3" customWidth="1"/>
    <col min="6" max="6" width="13.28515625" style="3" customWidth="1"/>
    <col min="7" max="7" width="12.28515625" style="3" customWidth="1"/>
    <col min="8" max="8" width="12.5703125" style="3" customWidth="1"/>
    <col min="9" max="9" width="12.42578125" style="3" customWidth="1"/>
    <col min="10" max="10" width="12.5703125" style="3" customWidth="1"/>
    <col min="11" max="11" width="12.42578125" style="3" customWidth="1"/>
    <col min="12" max="12" width="11.7109375" style="3" customWidth="1"/>
    <col min="13" max="13" width="13.28515625" style="3" customWidth="1"/>
    <col min="14" max="14" width="12.42578125" style="3" bestFit="1" customWidth="1"/>
    <col min="15" max="15" width="9.5703125" style="3" customWidth="1"/>
    <col min="16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5" s="1" customFormat="1" ht="12.75" customHeight="1" x14ac:dyDescent="0.2">
      <c r="A1" s="578" t="s">
        <v>182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</row>
    <row r="2" spans="1:15" s="1" customFormat="1" ht="21" customHeight="1" x14ac:dyDescent="0.2">
      <c r="A2" s="580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</row>
    <row r="3" spans="1:15" s="1" customFormat="1" ht="7.5" customHeight="1" x14ac:dyDescent="0.2">
      <c r="A3" s="581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</row>
    <row r="4" spans="1:15" s="2" customFormat="1" ht="87.75" customHeight="1" x14ac:dyDescent="0.25">
      <c r="A4" s="585" t="s">
        <v>15</v>
      </c>
      <c r="B4" s="588" t="s">
        <v>5</v>
      </c>
      <c r="C4" s="588" t="s">
        <v>3</v>
      </c>
      <c r="D4" s="588" t="s">
        <v>6</v>
      </c>
      <c r="E4" s="630" t="s">
        <v>7</v>
      </c>
      <c r="F4" s="631"/>
      <c r="G4" s="631"/>
      <c r="H4" s="631"/>
      <c r="I4" s="631"/>
      <c r="J4" s="631"/>
      <c r="K4" s="631"/>
      <c r="L4" s="631"/>
      <c r="M4" s="632"/>
      <c r="N4" s="633"/>
      <c r="O4" s="149" t="s">
        <v>101</v>
      </c>
    </row>
    <row r="5" spans="1:15" s="2" customFormat="1" ht="18.75" x14ac:dyDescent="0.2">
      <c r="A5" s="586"/>
      <c r="B5" s="588"/>
      <c r="C5" s="588"/>
      <c r="D5" s="588"/>
      <c r="E5" s="588" t="s">
        <v>9</v>
      </c>
      <c r="F5" s="588"/>
      <c r="G5" s="588" t="s">
        <v>10</v>
      </c>
      <c r="H5" s="588"/>
      <c r="I5" s="583" t="s">
        <v>11</v>
      </c>
      <c r="J5" s="584"/>
      <c r="K5" s="588" t="s">
        <v>12</v>
      </c>
      <c r="L5" s="583"/>
      <c r="M5" s="588" t="s">
        <v>117</v>
      </c>
      <c r="N5" s="588"/>
      <c r="O5" s="177"/>
    </row>
    <row r="6" spans="1:15" s="2" customFormat="1" ht="37.5" customHeight="1" thickBot="1" x14ac:dyDescent="0.25">
      <c r="A6" s="587"/>
      <c r="B6" s="589"/>
      <c r="C6" s="589"/>
      <c r="D6" s="589"/>
      <c r="E6" s="121" t="s">
        <v>0</v>
      </c>
      <c r="F6" s="121" t="s">
        <v>1</v>
      </c>
      <c r="G6" s="121" t="s">
        <v>0</v>
      </c>
      <c r="H6" s="121" t="s">
        <v>1</v>
      </c>
      <c r="I6" s="121" t="s">
        <v>0</v>
      </c>
      <c r="J6" s="121" t="s">
        <v>1</v>
      </c>
      <c r="K6" s="151" t="s">
        <v>0</v>
      </c>
      <c r="L6" s="152" t="s">
        <v>1</v>
      </c>
      <c r="M6" s="150" t="s">
        <v>0</v>
      </c>
      <c r="N6" s="150" t="s">
        <v>1</v>
      </c>
      <c r="O6" s="178"/>
    </row>
    <row r="7" spans="1:15" s="1" customFormat="1" ht="30" customHeight="1" thickBot="1" x14ac:dyDescent="0.3">
      <c r="A7" s="634" t="s">
        <v>17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35"/>
      <c r="N7" s="636"/>
      <c r="O7" s="209"/>
    </row>
    <row r="8" spans="1:15" s="1" customFormat="1" ht="77.25" customHeight="1" thickBot="1" x14ac:dyDescent="0.25">
      <c r="A8" s="595"/>
      <c r="B8" s="417" t="s">
        <v>52</v>
      </c>
      <c r="C8" s="205">
        <v>319</v>
      </c>
      <c r="D8" s="205">
        <v>319</v>
      </c>
      <c r="E8" s="205">
        <v>79.7</v>
      </c>
      <c r="F8" s="205"/>
      <c r="G8" s="205">
        <v>79.8</v>
      </c>
      <c r="H8" s="205">
        <v>296.5</v>
      </c>
      <c r="I8" s="205">
        <v>79.8</v>
      </c>
      <c r="J8" s="205"/>
      <c r="K8" s="414">
        <v>79.7</v>
      </c>
      <c r="L8" s="414"/>
      <c r="M8" s="360">
        <f>SUM(E8+G8+I8+K8)</f>
        <v>319</v>
      </c>
      <c r="N8" s="361">
        <f t="shared" ref="M8:N10" si="0">SUM(F8+H8+J8+L8)</f>
        <v>296.5</v>
      </c>
      <c r="O8" s="416"/>
    </row>
    <row r="9" spans="1:15" s="1" customFormat="1" ht="99.75" customHeight="1" thickBot="1" x14ac:dyDescent="0.25">
      <c r="A9" s="596"/>
      <c r="B9" s="415" t="s">
        <v>90</v>
      </c>
      <c r="C9" s="205">
        <v>102.5</v>
      </c>
      <c r="D9" s="205">
        <v>102.5</v>
      </c>
      <c r="E9" s="205">
        <v>25.6</v>
      </c>
      <c r="F9" s="205"/>
      <c r="G9" s="205">
        <v>25.6</v>
      </c>
      <c r="H9" s="205">
        <v>0</v>
      </c>
      <c r="I9" s="205">
        <v>25.6</v>
      </c>
      <c r="J9" s="205">
        <v>102.5</v>
      </c>
      <c r="K9" s="414">
        <v>25.7</v>
      </c>
      <c r="L9" s="414"/>
      <c r="M9" s="360">
        <f t="shared" si="0"/>
        <v>102.50000000000001</v>
      </c>
      <c r="N9" s="361">
        <f t="shared" si="0"/>
        <v>102.5</v>
      </c>
      <c r="O9" s="416"/>
    </row>
    <row r="10" spans="1:15" s="1" customFormat="1" ht="79.5" customHeight="1" thickBot="1" x14ac:dyDescent="0.25">
      <c r="A10" s="596"/>
      <c r="B10" s="415" t="s">
        <v>91</v>
      </c>
      <c r="C10" s="205">
        <v>194.9</v>
      </c>
      <c r="D10" s="205">
        <v>194.9</v>
      </c>
      <c r="E10" s="205">
        <v>0</v>
      </c>
      <c r="F10" s="205">
        <v>0</v>
      </c>
      <c r="G10" s="418">
        <v>65</v>
      </c>
      <c r="H10" s="205">
        <v>50.4</v>
      </c>
      <c r="I10" s="205">
        <v>65</v>
      </c>
      <c r="J10" s="205">
        <v>40.5</v>
      </c>
      <c r="K10" s="414">
        <v>64.900000000000006</v>
      </c>
      <c r="L10" s="414"/>
      <c r="M10" s="360">
        <f t="shared" si="0"/>
        <v>194.9</v>
      </c>
      <c r="N10" s="361">
        <f t="shared" si="0"/>
        <v>90.9</v>
      </c>
      <c r="O10" s="416"/>
    </row>
    <row r="11" spans="1:15" s="1" customFormat="1" ht="42.75" customHeight="1" x14ac:dyDescent="0.2">
      <c r="A11" s="596"/>
      <c r="B11" s="598" t="s">
        <v>111</v>
      </c>
      <c r="C11" s="600">
        <v>50</v>
      </c>
      <c r="D11" s="600">
        <v>50</v>
      </c>
      <c r="E11" s="600">
        <v>50</v>
      </c>
      <c r="F11" s="600"/>
      <c r="G11" s="600">
        <v>0</v>
      </c>
      <c r="H11" s="600">
        <v>50</v>
      </c>
      <c r="I11" s="600"/>
      <c r="J11" s="600"/>
      <c r="K11" s="600">
        <v>0</v>
      </c>
      <c r="L11" s="593">
        <v>0</v>
      </c>
      <c r="M11" s="668">
        <f>SUM(E11+G11+I11+K11)</f>
        <v>50</v>
      </c>
      <c r="N11" s="670">
        <f>SUM(F11+H11+J11+L11)</f>
        <v>50</v>
      </c>
      <c r="O11" s="666"/>
    </row>
    <row r="12" spans="1:15" s="1" customFormat="1" ht="42.75" customHeight="1" thickBot="1" x14ac:dyDescent="0.25">
      <c r="A12" s="596"/>
      <c r="B12" s="599"/>
      <c r="C12" s="601"/>
      <c r="D12" s="601"/>
      <c r="E12" s="601"/>
      <c r="F12" s="601"/>
      <c r="G12" s="601"/>
      <c r="H12" s="601"/>
      <c r="I12" s="601"/>
      <c r="J12" s="601"/>
      <c r="K12" s="601"/>
      <c r="L12" s="594"/>
      <c r="M12" s="669"/>
      <c r="N12" s="671"/>
      <c r="O12" s="667"/>
    </row>
    <row r="13" spans="1:15" s="1" customFormat="1" ht="106.5" customHeight="1" thickBot="1" x14ac:dyDescent="0.25">
      <c r="A13" s="596"/>
      <c r="B13" s="419" t="s">
        <v>92</v>
      </c>
      <c r="C13" s="205">
        <v>70</v>
      </c>
      <c r="D13" s="205">
        <v>70</v>
      </c>
      <c r="E13" s="205">
        <v>0</v>
      </c>
      <c r="F13" s="205">
        <v>0</v>
      </c>
      <c r="G13" s="205">
        <v>0</v>
      </c>
      <c r="H13" s="205">
        <v>0</v>
      </c>
      <c r="I13" s="205">
        <v>70</v>
      </c>
      <c r="J13" s="414">
        <v>60</v>
      </c>
      <c r="K13" s="414"/>
      <c r="L13" s="414"/>
      <c r="M13" s="360">
        <f>SUM(E13+G13+I13+K13)</f>
        <v>70</v>
      </c>
      <c r="N13" s="361">
        <f t="shared" ref="N13:N14" si="1">SUM(F13+H13+J13+L13)</f>
        <v>60</v>
      </c>
      <c r="O13" s="416"/>
    </row>
    <row r="14" spans="1:15" s="1" customFormat="1" ht="83.25" customHeight="1" thickBot="1" x14ac:dyDescent="0.3">
      <c r="A14" s="597"/>
      <c r="B14" s="355" t="s">
        <v>110</v>
      </c>
      <c r="C14" s="356">
        <v>7679.8</v>
      </c>
      <c r="D14" s="356">
        <v>7679.8</v>
      </c>
      <c r="E14" s="357">
        <v>1919.9</v>
      </c>
      <c r="F14" s="357">
        <v>1225.7</v>
      </c>
      <c r="G14" s="357">
        <v>1919.9</v>
      </c>
      <c r="H14" s="357">
        <v>1818.6</v>
      </c>
      <c r="I14" s="357">
        <v>1920</v>
      </c>
      <c r="J14" s="357">
        <v>2711.6</v>
      </c>
      <c r="K14" s="358">
        <v>1920</v>
      </c>
      <c r="L14" s="359"/>
      <c r="M14" s="360">
        <f>SUM(E14+G14+I14+K14)</f>
        <v>7679.8</v>
      </c>
      <c r="N14" s="361">
        <f t="shared" si="1"/>
        <v>5755.9</v>
      </c>
      <c r="O14" s="362"/>
    </row>
    <row r="15" spans="1:15" s="1" customFormat="1" ht="38.25" customHeight="1" thickTop="1" x14ac:dyDescent="0.2">
      <c r="A15" s="88" t="s">
        <v>2</v>
      </c>
      <c r="B15" s="89"/>
      <c r="C15" s="92">
        <f t="shared" ref="C15:N15" si="2">SUM(C8:C14)</f>
        <v>8416.2000000000007</v>
      </c>
      <c r="D15" s="92">
        <f t="shared" si="2"/>
        <v>8416.2000000000007</v>
      </c>
      <c r="E15" s="92">
        <f t="shared" si="2"/>
        <v>2075.2000000000003</v>
      </c>
      <c r="F15" s="92">
        <f t="shared" si="2"/>
        <v>1225.7</v>
      </c>
      <c r="G15" s="92">
        <f t="shared" si="2"/>
        <v>2090.3000000000002</v>
      </c>
      <c r="H15" s="92">
        <f t="shared" si="2"/>
        <v>2215.5</v>
      </c>
      <c r="I15" s="92">
        <f t="shared" si="2"/>
        <v>2160.4</v>
      </c>
      <c r="J15" s="92">
        <f t="shared" si="2"/>
        <v>2914.6</v>
      </c>
      <c r="K15" s="92">
        <f t="shared" si="2"/>
        <v>2090.3000000000002</v>
      </c>
      <c r="L15" s="153">
        <f t="shared" si="2"/>
        <v>0</v>
      </c>
      <c r="M15" s="92">
        <f t="shared" si="2"/>
        <v>8416.2000000000007</v>
      </c>
      <c r="N15" s="92">
        <f t="shared" si="2"/>
        <v>6355.7999999999993</v>
      </c>
      <c r="O15" s="180"/>
    </row>
    <row r="16" spans="1:15" s="1" customFormat="1" ht="31.5" customHeight="1" thickBot="1" x14ac:dyDescent="0.25">
      <c r="A16" s="87"/>
      <c r="B16" s="64" t="s">
        <v>80</v>
      </c>
      <c r="C16" s="90"/>
      <c r="D16" s="90"/>
      <c r="E16" s="90"/>
      <c r="F16" s="90"/>
      <c r="G16" s="90"/>
      <c r="H16" s="90"/>
      <c r="I16" s="90"/>
      <c r="J16" s="90"/>
      <c r="K16" s="90"/>
      <c r="L16" s="154"/>
      <c r="M16" s="234"/>
      <c r="N16" s="234"/>
      <c r="O16" s="180"/>
    </row>
    <row r="17" spans="1:15" s="1" customFormat="1" ht="30" customHeight="1" thickBot="1" x14ac:dyDescent="0.25">
      <c r="A17" s="84"/>
      <c r="B17" s="64" t="s">
        <v>81</v>
      </c>
      <c r="C17" s="92">
        <f t="shared" ref="C17:L17" si="3">SUM(C8:C14)</f>
        <v>8416.2000000000007</v>
      </c>
      <c r="D17" s="92">
        <f t="shared" si="3"/>
        <v>8416.2000000000007</v>
      </c>
      <c r="E17" s="92">
        <f t="shared" si="3"/>
        <v>2075.2000000000003</v>
      </c>
      <c r="F17" s="92">
        <f t="shared" si="3"/>
        <v>1225.7</v>
      </c>
      <c r="G17" s="92">
        <f t="shared" si="3"/>
        <v>2090.3000000000002</v>
      </c>
      <c r="H17" s="92">
        <f t="shared" si="3"/>
        <v>2215.5</v>
      </c>
      <c r="I17" s="92">
        <f t="shared" si="3"/>
        <v>2160.4</v>
      </c>
      <c r="J17" s="92">
        <f t="shared" si="3"/>
        <v>2914.6</v>
      </c>
      <c r="K17" s="92">
        <f t="shared" si="3"/>
        <v>2090.3000000000002</v>
      </c>
      <c r="L17" s="92">
        <f t="shared" si="3"/>
        <v>0</v>
      </c>
      <c r="M17" s="234">
        <f>SUM(E17+G17+I17+K17)</f>
        <v>8416.2000000000007</v>
      </c>
      <c r="N17" s="234">
        <f>SUM(F17+H17+J17+L17)</f>
        <v>6355.7999999999993</v>
      </c>
      <c r="O17" s="180"/>
    </row>
    <row r="18" spans="1:15" s="1" customFormat="1" ht="129.75" hidden="1" customHeight="1" thickBot="1" x14ac:dyDescent="0.25">
      <c r="A18" s="84"/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155"/>
      <c r="M18" s="91"/>
      <c r="N18" s="91"/>
      <c r="O18" s="180"/>
    </row>
    <row r="19" spans="1:15" s="1" customFormat="1" ht="45.75" customHeight="1" thickBot="1" x14ac:dyDescent="0.25">
      <c r="A19" s="53"/>
      <c r="B19" s="65" t="s">
        <v>82</v>
      </c>
      <c r="C19" s="83"/>
      <c r="D19" s="83"/>
      <c r="E19" s="83"/>
      <c r="F19" s="83"/>
      <c r="G19" s="83"/>
      <c r="H19" s="83"/>
      <c r="I19" s="83"/>
      <c r="J19" s="83"/>
      <c r="K19" s="83"/>
      <c r="L19" s="156"/>
      <c r="M19" s="56"/>
      <c r="N19" s="91"/>
      <c r="O19" s="180"/>
    </row>
    <row r="20" spans="1:15" ht="29.25" customHeight="1" thickBot="1" x14ac:dyDescent="0.3">
      <c r="A20" s="672" t="s">
        <v>18</v>
      </c>
      <c r="B20" s="673"/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674"/>
      <c r="N20" s="675"/>
    </row>
    <row r="21" spans="1:15" ht="45.75" thickBot="1" x14ac:dyDescent="0.25">
      <c r="A21" s="603"/>
      <c r="B21" s="334" t="s">
        <v>53</v>
      </c>
      <c r="C21" s="335">
        <v>713</v>
      </c>
      <c r="D21" s="335">
        <v>713</v>
      </c>
      <c r="E21" s="335">
        <v>142</v>
      </c>
      <c r="F21" s="335">
        <v>38</v>
      </c>
      <c r="G21" s="335">
        <v>190.3</v>
      </c>
      <c r="H21" s="335">
        <v>194.4</v>
      </c>
      <c r="I21" s="335">
        <v>190.3</v>
      </c>
      <c r="J21" s="335">
        <v>300.8</v>
      </c>
      <c r="K21" s="336">
        <v>190.4</v>
      </c>
      <c r="L21" s="335"/>
      <c r="M21" s="329">
        <f>SUM(E21+G21+I21+K21)</f>
        <v>713</v>
      </c>
      <c r="N21" s="302">
        <f>SUM(F21+H21+J21+L21)</f>
        <v>533.20000000000005</v>
      </c>
      <c r="O21" s="4"/>
    </row>
    <row r="22" spans="1:15" ht="60.75" thickBot="1" x14ac:dyDescent="0.25">
      <c r="A22" s="604"/>
      <c r="B22" s="337" t="s">
        <v>54</v>
      </c>
      <c r="C22" s="335">
        <v>662</v>
      </c>
      <c r="D22" s="335">
        <v>662</v>
      </c>
      <c r="E22" s="335">
        <v>109.8</v>
      </c>
      <c r="F22" s="335">
        <v>79.2</v>
      </c>
      <c r="G22" s="335">
        <v>181.2</v>
      </c>
      <c r="H22" s="335">
        <v>72</v>
      </c>
      <c r="I22" s="335">
        <v>185.5</v>
      </c>
      <c r="J22" s="335">
        <v>189</v>
      </c>
      <c r="K22" s="336">
        <v>185.5</v>
      </c>
      <c r="L22" s="335"/>
      <c r="M22" s="329">
        <f>SUM(E22+G22+I22+K22)</f>
        <v>662</v>
      </c>
      <c r="N22" s="302">
        <f>SUM(F22+H22+J22+L22)</f>
        <v>340.2</v>
      </c>
      <c r="O22" s="4"/>
    </row>
    <row r="23" spans="1:15" ht="18.75" x14ac:dyDescent="0.2">
      <c r="A23" s="51" t="s">
        <v>2</v>
      </c>
      <c r="B23" s="94"/>
      <c r="C23" s="93">
        <f t="shared" ref="C23:L25" si="4">SUM(C21+C22)</f>
        <v>1375</v>
      </c>
      <c r="D23" s="93">
        <f t="shared" si="4"/>
        <v>1375</v>
      </c>
      <c r="E23" s="93">
        <f t="shared" si="4"/>
        <v>251.8</v>
      </c>
      <c r="F23" s="93">
        <f t="shared" si="4"/>
        <v>117.2</v>
      </c>
      <c r="G23" s="93">
        <v>355.8</v>
      </c>
      <c r="H23" s="93">
        <v>355.8</v>
      </c>
      <c r="I23" s="93">
        <f t="shared" si="4"/>
        <v>375.8</v>
      </c>
      <c r="J23" s="93">
        <f t="shared" si="4"/>
        <v>489.8</v>
      </c>
      <c r="K23" s="93">
        <f t="shared" si="4"/>
        <v>375.9</v>
      </c>
      <c r="L23" s="157">
        <f t="shared" si="4"/>
        <v>0</v>
      </c>
      <c r="M23" s="117">
        <f>SUM(M21+M22)</f>
        <v>1375</v>
      </c>
      <c r="N23" s="237">
        <f>SUM(N21+N22)</f>
        <v>873.40000000000009</v>
      </c>
      <c r="O23" s="4"/>
    </row>
    <row r="24" spans="1:15" ht="15.75" x14ac:dyDescent="0.2">
      <c r="A24" s="605"/>
      <c r="B24" s="94" t="s">
        <v>80</v>
      </c>
      <c r="C24" s="95"/>
      <c r="D24" s="95"/>
      <c r="E24" s="95"/>
      <c r="F24" s="95"/>
      <c r="G24" s="95"/>
      <c r="H24" s="96"/>
      <c r="I24" s="95"/>
      <c r="J24" s="96"/>
      <c r="K24" s="95"/>
      <c r="L24" s="158"/>
      <c r="M24" s="97"/>
      <c r="N24" s="237"/>
      <c r="O24" s="4"/>
    </row>
    <row r="25" spans="1:15" ht="15.75" x14ac:dyDescent="0.2">
      <c r="A25" s="606"/>
      <c r="B25" s="94" t="s">
        <v>81</v>
      </c>
      <c r="C25" s="117">
        <f t="shared" si="4"/>
        <v>1375</v>
      </c>
      <c r="D25" s="129">
        <f t="shared" si="4"/>
        <v>1375</v>
      </c>
      <c r="E25" s="129">
        <f t="shared" si="4"/>
        <v>251.8</v>
      </c>
      <c r="F25" s="129">
        <f t="shared" si="4"/>
        <v>117.2</v>
      </c>
      <c r="G25" s="129">
        <f t="shared" si="4"/>
        <v>355.8</v>
      </c>
      <c r="H25" s="117">
        <f t="shared" si="4"/>
        <v>355.8</v>
      </c>
      <c r="I25" s="117">
        <f t="shared" si="4"/>
        <v>375.8</v>
      </c>
      <c r="J25" s="117">
        <f t="shared" si="4"/>
        <v>489.8</v>
      </c>
      <c r="K25" s="117">
        <f t="shared" si="4"/>
        <v>375.9</v>
      </c>
      <c r="L25" s="159">
        <f t="shared" si="4"/>
        <v>0</v>
      </c>
      <c r="M25" s="117">
        <f>SUM(M22+M21)</f>
        <v>1375</v>
      </c>
      <c r="N25" s="237">
        <f>SUM(N22+N21)</f>
        <v>873.40000000000009</v>
      </c>
      <c r="O25" s="4"/>
    </row>
    <row r="26" spans="1:15" s="1" customFormat="1" ht="36.75" customHeight="1" thickBot="1" x14ac:dyDescent="0.25">
      <c r="A26" s="607"/>
      <c r="B26" s="65" t="s">
        <v>82</v>
      </c>
      <c r="C26" s="93"/>
      <c r="D26" s="93"/>
      <c r="E26" s="93"/>
      <c r="F26" s="93"/>
      <c r="G26" s="93"/>
      <c r="H26" s="93"/>
      <c r="I26" s="93"/>
      <c r="J26" s="93"/>
      <c r="K26" s="93"/>
      <c r="L26" s="157"/>
      <c r="M26" s="75"/>
      <c r="N26" s="91"/>
      <c r="O26" s="180"/>
    </row>
    <row r="27" spans="1:15" ht="27.75" customHeight="1" x14ac:dyDescent="0.25">
      <c r="A27" s="676" t="s">
        <v>19</v>
      </c>
      <c r="B27" s="677"/>
      <c r="C27" s="677"/>
      <c r="D27" s="677"/>
      <c r="E27" s="677"/>
      <c r="F27" s="677"/>
      <c r="G27" s="677"/>
      <c r="H27" s="677"/>
      <c r="I27" s="677"/>
      <c r="J27" s="677"/>
      <c r="K27" s="677"/>
      <c r="L27" s="677"/>
      <c r="M27" s="678"/>
      <c r="N27" s="679"/>
    </row>
    <row r="28" spans="1:15" ht="35.25" customHeight="1" x14ac:dyDescent="0.2">
      <c r="A28" s="608" t="s">
        <v>20</v>
      </c>
      <c r="B28" s="402" t="s">
        <v>130</v>
      </c>
      <c r="C28" s="403">
        <f>150+100</f>
        <v>250</v>
      </c>
      <c r="D28" s="403">
        <f t="shared" ref="D28:D34" si="5">E28+G28+I28+K28</f>
        <v>250</v>
      </c>
      <c r="E28" s="403"/>
      <c r="F28" s="403"/>
      <c r="G28" s="403">
        <v>125</v>
      </c>
      <c r="H28" s="403">
        <v>125</v>
      </c>
      <c r="I28" s="403">
        <v>125</v>
      </c>
      <c r="J28" s="404">
        <v>125</v>
      </c>
      <c r="K28" s="404"/>
      <c r="L28" s="403"/>
      <c r="M28" s="259">
        <f>SUM(E28+G28+I28+K28)</f>
        <v>250</v>
      </c>
      <c r="N28" s="259">
        <f>SUM(F28+H28+J28+L28)</f>
        <v>250</v>
      </c>
    </row>
    <row r="29" spans="1:15" ht="37.5" customHeight="1" x14ac:dyDescent="0.2">
      <c r="A29" s="609"/>
      <c r="B29" s="402" t="s">
        <v>131</v>
      </c>
      <c r="C29" s="403">
        <v>0</v>
      </c>
      <c r="D29" s="403"/>
      <c r="E29" s="403"/>
      <c r="F29" s="403"/>
      <c r="G29" s="403"/>
      <c r="H29" s="403"/>
      <c r="I29" s="403"/>
      <c r="J29" s="404"/>
      <c r="K29" s="404"/>
      <c r="L29" s="403"/>
      <c r="M29" s="39"/>
      <c r="N29" s="39"/>
    </row>
    <row r="30" spans="1:15" ht="99.75" customHeight="1" x14ac:dyDescent="0.2">
      <c r="A30" s="609"/>
      <c r="B30" s="402" t="s">
        <v>132</v>
      </c>
      <c r="C30" s="403">
        <v>300</v>
      </c>
      <c r="D30" s="403">
        <f t="shared" si="5"/>
        <v>300</v>
      </c>
      <c r="E30" s="403"/>
      <c r="F30" s="403"/>
      <c r="G30" s="403">
        <v>300</v>
      </c>
      <c r="H30" s="403"/>
      <c r="I30" s="403"/>
      <c r="J30" s="404"/>
      <c r="K30" s="404"/>
      <c r="L30" s="403"/>
      <c r="M30" s="259">
        <f t="shared" ref="M30:N34" si="6">SUM(E30+G30+I30+K30)</f>
        <v>300</v>
      </c>
      <c r="N30" s="259">
        <f t="shared" si="6"/>
        <v>0</v>
      </c>
    </row>
    <row r="31" spans="1:15" ht="50.25" customHeight="1" x14ac:dyDescent="0.2">
      <c r="A31" s="609"/>
      <c r="B31" s="402" t="s">
        <v>133</v>
      </c>
      <c r="C31" s="403">
        <v>460</v>
      </c>
      <c r="D31" s="403">
        <f t="shared" si="5"/>
        <v>460</v>
      </c>
      <c r="E31" s="403">
        <v>100</v>
      </c>
      <c r="F31" s="403"/>
      <c r="G31" s="403">
        <v>360</v>
      </c>
      <c r="H31" s="403">
        <v>95</v>
      </c>
      <c r="I31" s="403">
        <f>100+250-350</f>
        <v>0</v>
      </c>
      <c r="J31" s="404"/>
      <c r="K31" s="403">
        <f>100+250-350</f>
        <v>0</v>
      </c>
      <c r="L31" s="403"/>
      <c r="M31" s="259">
        <f t="shared" si="6"/>
        <v>460</v>
      </c>
      <c r="N31" s="259">
        <f t="shared" si="6"/>
        <v>95</v>
      </c>
    </row>
    <row r="32" spans="1:15" ht="57" customHeight="1" x14ac:dyDescent="0.2">
      <c r="A32" s="609"/>
      <c r="B32" s="402" t="s">
        <v>134</v>
      </c>
      <c r="C32" s="403">
        <v>1500</v>
      </c>
      <c r="D32" s="403">
        <f t="shared" si="5"/>
        <v>1500</v>
      </c>
      <c r="E32" s="403">
        <v>120</v>
      </c>
      <c r="F32" s="403">
        <v>83.9</v>
      </c>
      <c r="G32" s="403">
        <v>990</v>
      </c>
      <c r="H32" s="403">
        <v>405.3</v>
      </c>
      <c r="I32" s="403">
        <v>120</v>
      </c>
      <c r="J32" s="404">
        <v>190.3</v>
      </c>
      <c r="K32" s="404">
        <v>270</v>
      </c>
      <c r="L32" s="405"/>
      <c r="M32" s="259">
        <f t="shared" si="6"/>
        <v>1500</v>
      </c>
      <c r="N32" s="259">
        <f t="shared" si="6"/>
        <v>679.5</v>
      </c>
    </row>
    <row r="33" spans="1:14" ht="64.5" customHeight="1" x14ac:dyDescent="0.2">
      <c r="A33" s="609"/>
      <c r="B33" s="402" t="s">
        <v>135</v>
      </c>
      <c r="C33" s="403">
        <v>144</v>
      </c>
      <c r="D33" s="403">
        <f t="shared" si="5"/>
        <v>144</v>
      </c>
      <c r="E33" s="403">
        <v>50</v>
      </c>
      <c r="F33" s="403">
        <v>20</v>
      </c>
      <c r="G33" s="403">
        <v>50</v>
      </c>
      <c r="H33" s="403">
        <v>45</v>
      </c>
      <c r="I33" s="403">
        <v>44</v>
      </c>
      <c r="J33" s="404">
        <v>47</v>
      </c>
      <c r="K33" s="404"/>
      <c r="L33" s="403"/>
      <c r="M33" s="259">
        <f t="shared" si="6"/>
        <v>144</v>
      </c>
      <c r="N33" s="259">
        <f t="shared" si="6"/>
        <v>112</v>
      </c>
    </row>
    <row r="34" spans="1:14" ht="132" customHeight="1" thickBot="1" x14ac:dyDescent="0.25">
      <c r="A34" s="609"/>
      <c r="B34" s="402" t="s">
        <v>136</v>
      </c>
      <c r="C34" s="403">
        <v>5030</v>
      </c>
      <c r="D34" s="403">
        <f t="shared" si="5"/>
        <v>5030</v>
      </c>
      <c r="E34" s="403">
        <v>100</v>
      </c>
      <c r="F34" s="403">
        <v>33.700000000000003</v>
      </c>
      <c r="G34" s="403">
        <v>3400</v>
      </c>
      <c r="H34" s="403">
        <v>1020.7</v>
      </c>
      <c r="I34" s="403">
        <v>1050</v>
      </c>
      <c r="J34" s="406">
        <v>1972.1</v>
      </c>
      <c r="K34" s="404">
        <v>480</v>
      </c>
      <c r="L34" s="405"/>
      <c r="M34" s="259">
        <f t="shared" si="6"/>
        <v>5030</v>
      </c>
      <c r="N34" s="259">
        <f t="shared" si="6"/>
        <v>3026.5</v>
      </c>
    </row>
    <row r="35" spans="1:14" ht="48" customHeight="1" x14ac:dyDescent="0.2">
      <c r="A35" s="25" t="s">
        <v>16</v>
      </c>
      <c r="B35" s="57"/>
      <c r="C35" s="137">
        <f t="shared" ref="C35:L35" si="7">SUM(C34+C33+C32+C31+C30+C29+C28)</f>
        <v>7684</v>
      </c>
      <c r="D35" s="137">
        <f t="shared" si="7"/>
        <v>7684</v>
      </c>
      <c r="E35" s="137">
        <f t="shared" si="7"/>
        <v>370</v>
      </c>
      <c r="F35" s="137">
        <f t="shared" si="7"/>
        <v>137.60000000000002</v>
      </c>
      <c r="G35" s="137">
        <f t="shared" si="7"/>
        <v>5225</v>
      </c>
      <c r="H35" s="137">
        <f t="shared" si="7"/>
        <v>1691</v>
      </c>
      <c r="I35" s="137">
        <f t="shared" si="7"/>
        <v>1339</v>
      </c>
      <c r="J35" s="137">
        <f t="shared" si="7"/>
        <v>2334.4</v>
      </c>
      <c r="K35" s="137">
        <f t="shared" si="7"/>
        <v>750</v>
      </c>
      <c r="L35" s="160">
        <f t="shared" si="7"/>
        <v>0</v>
      </c>
      <c r="M35" s="220">
        <f>SUM(M28+M29+M30+M31+M32+M33+M34)</f>
        <v>7684</v>
      </c>
      <c r="N35" s="220">
        <f>SUM(N28+N29+N30+N31+N32+N33+N34)</f>
        <v>4163</v>
      </c>
    </row>
    <row r="36" spans="1:14" ht="26.25" customHeight="1" thickBot="1" x14ac:dyDescent="0.25">
      <c r="A36" s="123"/>
      <c r="B36" s="45" t="s">
        <v>80</v>
      </c>
      <c r="C36" s="138"/>
      <c r="D36" s="138"/>
      <c r="E36" s="138"/>
      <c r="F36" s="138"/>
      <c r="G36" s="138"/>
      <c r="H36" s="138"/>
      <c r="I36" s="138"/>
      <c r="J36" s="138"/>
      <c r="K36" s="139"/>
      <c r="L36" s="161"/>
      <c r="M36" s="74"/>
      <c r="N36" s="32"/>
    </row>
    <row r="37" spans="1:14" ht="30" customHeight="1" x14ac:dyDescent="0.2">
      <c r="A37" s="123"/>
      <c r="B37" s="45" t="s">
        <v>81</v>
      </c>
      <c r="C37" s="137">
        <f t="shared" ref="C37:I37" si="8">SUM(C34+C33+C32+C31+C30+C28)</f>
        <v>7684</v>
      </c>
      <c r="D37" s="137">
        <f t="shared" si="8"/>
        <v>7684</v>
      </c>
      <c r="E37" s="137">
        <f t="shared" si="8"/>
        <v>370</v>
      </c>
      <c r="F37" s="137">
        <f t="shared" si="8"/>
        <v>137.60000000000002</v>
      </c>
      <c r="G37" s="137">
        <f t="shared" si="8"/>
        <v>5225</v>
      </c>
      <c r="H37" s="137">
        <f t="shared" si="8"/>
        <v>1691</v>
      </c>
      <c r="I37" s="137">
        <f t="shared" si="8"/>
        <v>1339</v>
      </c>
      <c r="J37" s="137">
        <f>SUM(J34+J33+J32+J31+J30+J28)</f>
        <v>2334.4</v>
      </c>
      <c r="K37" s="137">
        <f>SUM(K34+K33+K32+K31+K30+K28)</f>
        <v>750</v>
      </c>
      <c r="L37" s="160">
        <f>SUM(L34+L33+L32+L31+L30+L29+L28)</f>
        <v>0</v>
      </c>
      <c r="M37" s="221">
        <f>SUM(E37+G37+I37+K37)</f>
        <v>7684</v>
      </c>
      <c r="N37" s="222">
        <f>SUM(F37+H37+J37+L37)</f>
        <v>4163</v>
      </c>
    </row>
    <row r="38" spans="1:14" ht="34.5" customHeight="1" thickBot="1" x14ac:dyDescent="0.25">
      <c r="A38" s="124"/>
      <c r="B38" s="58" t="s">
        <v>82</v>
      </c>
      <c r="C38" s="140"/>
      <c r="D38" s="140"/>
      <c r="E38" s="140"/>
      <c r="F38" s="140"/>
      <c r="G38" s="140"/>
      <c r="H38" s="140"/>
      <c r="I38" s="140"/>
      <c r="J38" s="140"/>
      <c r="K38" s="141"/>
      <c r="L38" s="162"/>
      <c r="M38" s="74"/>
      <c r="N38" s="32"/>
    </row>
    <row r="39" spans="1:14" ht="53.25" customHeight="1" x14ac:dyDescent="0.2">
      <c r="A39" s="610" t="s">
        <v>21</v>
      </c>
      <c r="B39" s="407" t="s">
        <v>183</v>
      </c>
      <c r="C39" s="467">
        <v>67051.199999999997</v>
      </c>
      <c r="D39" s="467">
        <f t="shared" ref="D39:D45" si="9">E39+G39+I39+K39</f>
        <v>67051.199999999997</v>
      </c>
      <c r="E39" s="467">
        <v>12912.9</v>
      </c>
      <c r="F39" s="467">
        <v>11312.9</v>
      </c>
      <c r="G39" s="467">
        <v>16633</v>
      </c>
      <c r="H39" s="467">
        <v>17233</v>
      </c>
      <c r="I39" s="467">
        <f>18592.9+2694.2</f>
        <v>21287.100000000002</v>
      </c>
      <c r="J39" s="468">
        <v>22287.1</v>
      </c>
      <c r="K39" s="468">
        <f>18912.4-2694.2</f>
        <v>16218.2</v>
      </c>
      <c r="L39" s="408"/>
      <c r="M39" s="259">
        <f t="shared" ref="M39:M45" si="10">SUM(E39+G39+I39+K39)</f>
        <v>67051.199999999997</v>
      </c>
      <c r="N39" s="259">
        <f t="shared" ref="N39:N45" si="11">SUM(F39+H39+J39+L39)</f>
        <v>50833</v>
      </c>
    </row>
    <row r="40" spans="1:14" ht="39.75" customHeight="1" x14ac:dyDescent="0.2">
      <c r="A40" s="611"/>
      <c r="B40" s="407" t="s">
        <v>184</v>
      </c>
      <c r="C40" s="467">
        <v>6676.1</v>
      </c>
      <c r="D40" s="467">
        <f t="shared" si="9"/>
        <v>6676.1</v>
      </c>
      <c r="E40" s="467">
        <v>1653.4</v>
      </c>
      <c r="F40" s="467">
        <v>1653.4</v>
      </c>
      <c r="G40" s="467">
        <v>1162.2</v>
      </c>
      <c r="H40" s="467">
        <v>1162.2</v>
      </c>
      <c r="I40" s="467">
        <f>1836.5+386.9</f>
        <v>2223.4</v>
      </c>
      <c r="J40" s="468">
        <v>2223.4</v>
      </c>
      <c r="K40" s="468">
        <f>2024-386.9</f>
        <v>1637.1</v>
      </c>
      <c r="L40" s="465"/>
      <c r="M40" s="259">
        <f t="shared" si="10"/>
        <v>6676.1</v>
      </c>
      <c r="N40" s="259">
        <f t="shared" si="11"/>
        <v>5039</v>
      </c>
    </row>
    <row r="41" spans="1:14" ht="72" customHeight="1" x14ac:dyDescent="0.2">
      <c r="A41" s="611"/>
      <c r="B41" s="407" t="s">
        <v>185</v>
      </c>
      <c r="C41" s="467">
        <v>1878</v>
      </c>
      <c r="D41" s="467">
        <f t="shared" si="9"/>
        <v>1878</v>
      </c>
      <c r="E41" s="467"/>
      <c r="F41" s="467"/>
      <c r="G41" s="467"/>
      <c r="H41" s="467"/>
      <c r="I41" s="467">
        <v>189.6</v>
      </c>
      <c r="J41" s="468">
        <v>189.6</v>
      </c>
      <c r="K41" s="468">
        <f>1878-189.6</f>
        <v>1688.4</v>
      </c>
      <c r="L41" s="465"/>
      <c r="M41" s="382">
        <f t="shared" si="10"/>
        <v>1878</v>
      </c>
      <c r="N41" s="382">
        <f t="shared" si="11"/>
        <v>189.6</v>
      </c>
    </row>
    <row r="42" spans="1:14" ht="71.25" customHeight="1" x14ac:dyDescent="0.2">
      <c r="A42" s="611"/>
      <c r="B42" s="407" t="s">
        <v>186</v>
      </c>
      <c r="C42" s="467">
        <v>5947.1</v>
      </c>
      <c r="D42" s="467">
        <f t="shared" si="9"/>
        <v>5947.1</v>
      </c>
      <c r="E42" s="467"/>
      <c r="F42" s="467"/>
      <c r="G42" s="467"/>
      <c r="H42" s="467"/>
      <c r="I42" s="467">
        <v>600.29999999999995</v>
      </c>
      <c r="J42" s="468">
        <v>600.29999999999995</v>
      </c>
      <c r="K42" s="468">
        <f>5947.1-600.3</f>
        <v>5346.8</v>
      </c>
      <c r="L42" s="465"/>
      <c r="M42" s="382">
        <f t="shared" si="10"/>
        <v>5947.1</v>
      </c>
      <c r="N42" s="382">
        <f t="shared" si="11"/>
        <v>600.29999999999995</v>
      </c>
    </row>
    <row r="43" spans="1:14" ht="40.5" customHeight="1" x14ac:dyDescent="0.2">
      <c r="A43" s="611"/>
      <c r="B43" s="407" t="s">
        <v>187</v>
      </c>
      <c r="C43" s="467">
        <v>16351</v>
      </c>
      <c r="D43" s="467">
        <f t="shared" si="9"/>
        <v>16351</v>
      </c>
      <c r="E43" s="467">
        <v>3020.9</v>
      </c>
      <c r="F43" s="467">
        <v>2863.7</v>
      </c>
      <c r="G43" s="467">
        <v>4299</v>
      </c>
      <c r="H43" s="467">
        <v>4085.1</v>
      </c>
      <c r="I43" s="467">
        <v>5187.8999999999996</v>
      </c>
      <c r="J43" s="468">
        <v>5111.3999999999996</v>
      </c>
      <c r="K43" s="468">
        <v>3843.2</v>
      </c>
      <c r="L43" s="465"/>
      <c r="M43" s="382">
        <f t="shared" si="10"/>
        <v>16351</v>
      </c>
      <c r="N43" s="382">
        <f t="shared" si="11"/>
        <v>12060.199999999999</v>
      </c>
    </row>
    <row r="44" spans="1:14" ht="27" customHeight="1" x14ac:dyDescent="0.2">
      <c r="A44" s="611"/>
      <c r="B44" s="464" t="s">
        <v>113</v>
      </c>
      <c r="C44" s="467">
        <v>4295.3999999999996</v>
      </c>
      <c r="D44" s="467">
        <f t="shared" si="9"/>
        <v>4295.4000000000005</v>
      </c>
      <c r="E44" s="467">
        <v>889.1</v>
      </c>
      <c r="F44" s="467">
        <v>731</v>
      </c>
      <c r="G44" s="467">
        <v>933.2</v>
      </c>
      <c r="H44" s="467">
        <v>805.7</v>
      </c>
      <c r="I44" s="467">
        <v>1288.8</v>
      </c>
      <c r="J44" s="468">
        <v>1194.3</v>
      </c>
      <c r="K44" s="468">
        <v>1184.3</v>
      </c>
      <c r="L44" s="465"/>
      <c r="M44" s="382">
        <f t="shared" si="10"/>
        <v>4295.4000000000005</v>
      </c>
      <c r="N44" s="382">
        <f t="shared" si="11"/>
        <v>2731</v>
      </c>
    </row>
    <row r="45" spans="1:14" ht="50.25" customHeight="1" thickBot="1" x14ac:dyDescent="0.25">
      <c r="A45" s="611"/>
      <c r="B45" s="407" t="s">
        <v>188</v>
      </c>
      <c r="C45" s="467">
        <v>7377.2</v>
      </c>
      <c r="D45" s="467">
        <f t="shared" si="9"/>
        <v>7377.2</v>
      </c>
      <c r="E45" s="467">
        <v>1778.9</v>
      </c>
      <c r="F45" s="467">
        <v>1695.5</v>
      </c>
      <c r="G45" s="467">
        <v>1767.2</v>
      </c>
      <c r="H45" s="467">
        <v>1677.3</v>
      </c>
      <c r="I45" s="467">
        <v>1894.4</v>
      </c>
      <c r="J45" s="468">
        <v>1873.6</v>
      </c>
      <c r="K45" s="468">
        <v>1936.7</v>
      </c>
      <c r="L45" s="465"/>
      <c r="M45" s="382">
        <f t="shared" si="10"/>
        <v>7377.2</v>
      </c>
      <c r="N45" s="382">
        <f t="shared" si="11"/>
        <v>5246.4</v>
      </c>
    </row>
    <row r="46" spans="1:14" ht="45" customHeight="1" x14ac:dyDescent="0.2">
      <c r="A46" s="24" t="s">
        <v>16</v>
      </c>
      <c r="B46" s="134" t="s">
        <v>112</v>
      </c>
      <c r="C46" s="135">
        <f t="shared" ref="C46:N46" si="12">SUM(C39+C40+C41+C42+C43+C44+C45)</f>
        <v>109576</v>
      </c>
      <c r="D46" s="135">
        <f t="shared" si="12"/>
        <v>109576</v>
      </c>
      <c r="E46" s="135">
        <f t="shared" si="12"/>
        <v>20255.2</v>
      </c>
      <c r="F46" s="135">
        <f t="shared" si="12"/>
        <v>18256.5</v>
      </c>
      <c r="G46" s="135">
        <f t="shared" si="12"/>
        <v>24794.600000000002</v>
      </c>
      <c r="H46" s="135">
        <f t="shared" si="12"/>
        <v>24963.3</v>
      </c>
      <c r="I46" s="135">
        <f t="shared" si="12"/>
        <v>32671.500000000004</v>
      </c>
      <c r="J46" s="135">
        <f t="shared" si="12"/>
        <v>33479.699999999997</v>
      </c>
      <c r="K46" s="135">
        <f t="shared" si="12"/>
        <v>31854.7</v>
      </c>
      <c r="L46" s="135">
        <f t="shared" si="12"/>
        <v>0</v>
      </c>
      <c r="M46" s="135">
        <f t="shared" si="12"/>
        <v>109576</v>
      </c>
      <c r="N46" s="135">
        <f t="shared" si="12"/>
        <v>76699.5</v>
      </c>
    </row>
    <row r="47" spans="1:14" ht="22.5" customHeight="1" x14ac:dyDescent="0.2">
      <c r="A47" s="60"/>
      <c r="B47" s="134" t="s">
        <v>113</v>
      </c>
      <c r="C47" s="135">
        <f t="shared" ref="C47:N47" si="13">SUM(C39+C40+C43+C44+C45)</f>
        <v>101750.9</v>
      </c>
      <c r="D47" s="135">
        <f t="shared" si="13"/>
        <v>101750.9</v>
      </c>
      <c r="E47" s="135">
        <f t="shared" si="13"/>
        <v>20255.2</v>
      </c>
      <c r="F47" s="135">
        <f t="shared" si="13"/>
        <v>18256.5</v>
      </c>
      <c r="G47" s="135">
        <f t="shared" si="13"/>
        <v>24794.600000000002</v>
      </c>
      <c r="H47" s="135">
        <f t="shared" si="13"/>
        <v>24963.3</v>
      </c>
      <c r="I47" s="135">
        <f t="shared" si="13"/>
        <v>31881.600000000002</v>
      </c>
      <c r="J47" s="135">
        <f t="shared" si="13"/>
        <v>32689.8</v>
      </c>
      <c r="K47" s="135">
        <f t="shared" si="13"/>
        <v>24819.5</v>
      </c>
      <c r="L47" s="135">
        <f t="shared" si="13"/>
        <v>0</v>
      </c>
      <c r="M47" s="135">
        <f t="shared" si="13"/>
        <v>101750.9</v>
      </c>
      <c r="N47" s="135">
        <f t="shared" si="13"/>
        <v>75909.599999999991</v>
      </c>
    </row>
    <row r="48" spans="1:14" ht="45.75" customHeight="1" thickBot="1" x14ac:dyDescent="0.25">
      <c r="A48" s="60"/>
      <c r="B48" s="58" t="s">
        <v>82</v>
      </c>
      <c r="C48" s="135">
        <f t="shared" ref="C48:N48" si="14">SUM(C41+C42)</f>
        <v>7825.1</v>
      </c>
      <c r="D48" s="135">
        <f t="shared" si="14"/>
        <v>7825.1</v>
      </c>
      <c r="E48" s="135">
        <f t="shared" si="14"/>
        <v>0</v>
      </c>
      <c r="F48" s="135">
        <f t="shared" si="14"/>
        <v>0</v>
      </c>
      <c r="G48" s="135">
        <f t="shared" si="14"/>
        <v>0</v>
      </c>
      <c r="H48" s="135">
        <f t="shared" si="14"/>
        <v>0</v>
      </c>
      <c r="I48" s="135">
        <f t="shared" si="14"/>
        <v>789.9</v>
      </c>
      <c r="J48" s="135">
        <f t="shared" si="14"/>
        <v>789.9</v>
      </c>
      <c r="K48" s="135">
        <f t="shared" si="14"/>
        <v>7035.2000000000007</v>
      </c>
      <c r="L48" s="135">
        <f t="shared" si="14"/>
        <v>0</v>
      </c>
      <c r="M48" s="135">
        <f t="shared" si="14"/>
        <v>7825.1</v>
      </c>
      <c r="N48" s="135">
        <f t="shared" si="14"/>
        <v>789.9</v>
      </c>
    </row>
    <row r="49" spans="1:14" ht="66" customHeight="1" x14ac:dyDescent="0.2">
      <c r="A49" s="390"/>
      <c r="B49" s="390" t="s">
        <v>181</v>
      </c>
      <c r="C49" s="135">
        <v>7377.2</v>
      </c>
      <c r="D49" s="135">
        <v>7377.2</v>
      </c>
      <c r="E49" s="135">
        <v>1844.3</v>
      </c>
      <c r="F49" s="135">
        <v>1686.4</v>
      </c>
      <c r="G49" s="135">
        <v>1844.3</v>
      </c>
      <c r="H49" s="135">
        <v>1686.4</v>
      </c>
      <c r="I49" s="135">
        <v>1844.3</v>
      </c>
      <c r="J49" s="163">
        <v>1873.6</v>
      </c>
      <c r="K49" s="163">
        <v>1844.3</v>
      </c>
      <c r="L49" s="135"/>
      <c r="M49" s="135">
        <f>SUM(E49+G49+I49+K49)</f>
        <v>7377.2</v>
      </c>
      <c r="N49" s="135">
        <f>SUM(F49+H49+J49+L49)</f>
        <v>5246.4</v>
      </c>
    </row>
    <row r="50" spans="1:14" s="1" customFormat="1" ht="72.75" customHeight="1" x14ac:dyDescent="0.2">
      <c r="A50" s="331" t="s">
        <v>51</v>
      </c>
      <c r="B50" s="244"/>
      <c r="C50" s="408">
        <v>1450.1</v>
      </c>
      <c r="D50" s="408">
        <f t="shared" ref="D50" si="15">E50+G50+I50+K50</f>
        <v>1450.1</v>
      </c>
      <c r="E50" s="408">
        <v>372.7</v>
      </c>
      <c r="F50" s="408">
        <v>323.89999999999998</v>
      </c>
      <c r="G50" s="408">
        <v>366.7</v>
      </c>
      <c r="H50" s="408">
        <v>326.2</v>
      </c>
      <c r="I50" s="408">
        <v>358.8</v>
      </c>
      <c r="J50" s="409">
        <v>414.1</v>
      </c>
      <c r="K50" s="409">
        <v>351.9</v>
      </c>
      <c r="L50" s="332"/>
      <c r="M50" s="259">
        <f>SUM(E50+G50+I50+K50)</f>
        <v>1450.1</v>
      </c>
      <c r="N50" s="333">
        <f>SUM(F50+H50+J50+L50)</f>
        <v>1064.1999999999998</v>
      </c>
    </row>
    <row r="51" spans="1:14" s="1" customFormat="1" ht="32.25" customHeight="1" x14ac:dyDescent="0.2">
      <c r="A51" s="48" t="s">
        <v>16</v>
      </c>
      <c r="B51" s="59"/>
      <c r="C51" s="135">
        <f t="shared" ref="C51:L51" si="16">SUM(C50)</f>
        <v>1450.1</v>
      </c>
      <c r="D51" s="135">
        <f t="shared" si="16"/>
        <v>1450.1</v>
      </c>
      <c r="E51" s="135">
        <f t="shared" si="16"/>
        <v>372.7</v>
      </c>
      <c r="F51" s="135">
        <f t="shared" si="16"/>
        <v>323.89999999999998</v>
      </c>
      <c r="G51" s="135">
        <f t="shared" si="16"/>
        <v>366.7</v>
      </c>
      <c r="H51" s="135">
        <f t="shared" si="16"/>
        <v>326.2</v>
      </c>
      <c r="I51" s="135">
        <f t="shared" si="16"/>
        <v>358.8</v>
      </c>
      <c r="J51" s="135">
        <f t="shared" si="16"/>
        <v>414.1</v>
      </c>
      <c r="K51" s="135">
        <f t="shared" si="16"/>
        <v>351.9</v>
      </c>
      <c r="L51" s="163">
        <f t="shared" si="16"/>
        <v>0</v>
      </c>
      <c r="M51" s="135">
        <f>SUM(M50)</f>
        <v>1450.1</v>
      </c>
      <c r="N51" s="135">
        <f>SUM(N50)</f>
        <v>1064.1999999999998</v>
      </c>
    </row>
    <row r="52" spans="1:14" s="1" customFormat="1" ht="24.75" customHeight="1" x14ac:dyDescent="0.2">
      <c r="A52" s="136"/>
      <c r="B52" s="45" t="s">
        <v>80</v>
      </c>
      <c r="C52" s="135"/>
      <c r="D52" s="135"/>
      <c r="E52" s="135"/>
      <c r="F52" s="135"/>
      <c r="G52" s="135"/>
      <c r="H52" s="135"/>
      <c r="I52" s="135"/>
      <c r="J52" s="163"/>
      <c r="K52" s="163"/>
      <c r="L52" s="163"/>
      <c r="M52" s="223"/>
      <c r="N52" s="224"/>
    </row>
    <row r="53" spans="1:14" s="1" customFormat="1" ht="27.75" customHeight="1" x14ac:dyDescent="0.2">
      <c r="A53" s="136"/>
      <c r="B53" s="45" t="s">
        <v>81</v>
      </c>
      <c r="C53" s="135">
        <f t="shared" ref="C53:L53" si="17">SUM(C51)</f>
        <v>1450.1</v>
      </c>
      <c r="D53" s="135">
        <f t="shared" si="17"/>
        <v>1450.1</v>
      </c>
      <c r="E53" s="135">
        <f t="shared" si="17"/>
        <v>372.7</v>
      </c>
      <c r="F53" s="135">
        <f t="shared" si="17"/>
        <v>323.89999999999998</v>
      </c>
      <c r="G53" s="135">
        <f t="shared" si="17"/>
        <v>366.7</v>
      </c>
      <c r="H53" s="135">
        <f t="shared" si="17"/>
        <v>326.2</v>
      </c>
      <c r="I53" s="135">
        <f t="shared" si="17"/>
        <v>358.8</v>
      </c>
      <c r="J53" s="135">
        <f t="shared" si="17"/>
        <v>414.1</v>
      </c>
      <c r="K53" s="135">
        <f t="shared" si="17"/>
        <v>351.9</v>
      </c>
      <c r="L53" s="163">
        <f t="shared" si="17"/>
        <v>0</v>
      </c>
      <c r="M53" s="223">
        <f>SUM(E53+G53+I53+K53)</f>
        <v>1450.1</v>
      </c>
      <c r="N53" s="225">
        <f>SUM(F53+H53+J53+L53)</f>
        <v>1064.1999999999998</v>
      </c>
    </row>
    <row r="54" spans="1:14" s="1" customFormat="1" ht="39" customHeight="1" thickBot="1" x14ac:dyDescent="0.25">
      <c r="A54" s="136"/>
      <c r="B54" s="58" t="s">
        <v>82</v>
      </c>
      <c r="C54" s="226">
        <v>0</v>
      </c>
      <c r="D54" s="226">
        <v>0</v>
      </c>
      <c r="E54" s="226">
        <v>0</v>
      </c>
      <c r="F54" s="226">
        <v>0</v>
      </c>
      <c r="G54" s="226">
        <v>0</v>
      </c>
      <c r="H54" s="226"/>
      <c r="I54" s="226">
        <v>0</v>
      </c>
      <c r="J54" s="226">
        <v>0</v>
      </c>
      <c r="K54" s="226">
        <v>0</v>
      </c>
      <c r="L54" s="227">
        <v>0</v>
      </c>
      <c r="M54" s="227">
        <v>0</v>
      </c>
      <c r="N54" s="227">
        <v>0</v>
      </c>
    </row>
    <row r="55" spans="1:14" s="1" customFormat="1" ht="29.25" customHeight="1" thickBot="1" x14ac:dyDescent="0.25">
      <c r="A55" s="51" t="s">
        <v>2</v>
      </c>
      <c r="B55" s="62"/>
      <c r="C55" s="63">
        <f t="shared" ref="C55:N55" si="18">SUM(C51+C46+C35)</f>
        <v>118710.1</v>
      </c>
      <c r="D55" s="63">
        <f t="shared" si="18"/>
        <v>118710.1</v>
      </c>
      <c r="E55" s="63">
        <f t="shared" si="18"/>
        <v>20997.9</v>
      </c>
      <c r="F55" s="63">
        <f t="shared" si="18"/>
        <v>18718</v>
      </c>
      <c r="G55" s="63">
        <f t="shared" si="18"/>
        <v>30386.300000000003</v>
      </c>
      <c r="H55" s="63">
        <f t="shared" si="18"/>
        <v>26980.5</v>
      </c>
      <c r="I55" s="63">
        <f t="shared" si="18"/>
        <v>34369.300000000003</v>
      </c>
      <c r="J55" s="63">
        <f t="shared" si="18"/>
        <v>36228.199999999997</v>
      </c>
      <c r="K55" s="63">
        <f t="shared" si="18"/>
        <v>32956.600000000006</v>
      </c>
      <c r="L55" s="63">
        <f t="shared" si="18"/>
        <v>0</v>
      </c>
      <c r="M55" s="63">
        <f t="shared" si="18"/>
        <v>118710.1</v>
      </c>
      <c r="N55" s="63">
        <f t="shared" si="18"/>
        <v>81926.7</v>
      </c>
    </row>
    <row r="56" spans="1:14" s="1" customFormat="1" ht="29.25" customHeight="1" thickBot="1" x14ac:dyDescent="0.25">
      <c r="A56" s="61"/>
      <c r="B56" s="64" t="s">
        <v>80</v>
      </c>
      <c r="C56" s="63"/>
      <c r="D56" s="63"/>
      <c r="E56" s="63"/>
      <c r="F56" s="63"/>
      <c r="G56" s="63"/>
      <c r="H56" s="63"/>
      <c r="I56" s="63"/>
      <c r="J56" s="63"/>
      <c r="K56" s="63"/>
      <c r="L56" s="164"/>
      <c r="M56" s="56"/>
      <c r="N56" s="91"/>
    </row>
    <row r="57" spans="1:14" s="1" customFormat="1" ht="29.25" customHeight="1" thickBot="1" x14ac:dyDescent="0.25">
      <c r="A57" s="61"/>
      <c r="B57" s="64" t="s">
        <v>81</v>
      </c>
      <c r="C57" s="63">
        <f t="shared" ref="C57:N57" si="19">SUM(C53+C47+C37)</f>
        <v>110885</v>
      </c>
      <c r="D57" s="63">
        <f t="shared" si="19"/>
        <v>110885</v>
      </c>
      <c r="E57" s="63">
        <f t="shared" si="19"/>
        <v>20997.9</v>
      </c>
      <c r="F57" s="63">
        <f t="shared" si="19"/>
        <v>18718</v>
      </c>
      <c r="G57" s="63">
        <f t="shared" si="19"/>
        <v>30386.300000000003</v>
      </c>
      <c r="H57" s="63">
        <f t="shared" si="19"/>
        <v>26980.5</v>
      </c>
      <c r="I57" s="63">
        <f t="shared" si="19"/>
        <v>33579.4</v>
      </c>
      <c r="J57" s="63">
        <f t="shared" si="19"/>
        <v>35438.300000000003</v>
      </c>
      <c r="K57" s="63">
        <f t="shared" si="19"/>
        <v>25921.4</v>
      </c>
      <c r="L57" s="63">
        <f t="shared" si="19"/>
        <v>0</v>
      </c>
      <c r="M57" s="63">
        <f t="shared" si="19"/>
        <v>110885</v>
      </c>
      <c r="N57" s="63">
        <f t="shared" si="19"/>
        <v>81136.799999999988</v>
      </c>
    </row>
    <row r="58" spans="1:14" s="1" customFormat="1" ht="37.5" customHeight="1" thickBot="1" x14ac:dyDescent="0.25">
      <c r="A58" s="61"/>
      <c r="B58" s="65" t="s">
        <v>82</v>
      </c>
      <c r="C58" s="63">
        <f t="shared" ref="C58:N58" si="20">SUM(C48)</f>
        <v>7825.1</v>
      </c>
      <c r="D58" s="63">
        <f t="shared" si="20"/>
        <v>7825.1</v>
      </c>
      <c r="E58" s="63">
        <f t="shared" si="20"/>
        <v>0</v>
      </c>
      <c r="F58" s="63">
        <f t="shared" si="20"/>
        <v>0</v>
      </c>
      <c r="G58" s="63">
        <f t="shared" si="20"/>
        <v>0</v>
      </c>
      <c r="H58" s="63">
        <f t="shared" si="20"/>
        <v>0</v>
      </c>
      <c r="I58" s="63">
        <f t="shared" si="20"/>
        <v>789.9</v>
      </c>
      <c r="J58" s="63">
        <f t="shared" si="20"/>
        <v>789.9</v>
      </c>
      <c r="K58" s="63">
        <f t="shared" si="20"/>
        <v>7035.2000000000007</v>
      </c>
      <c r="L58" s="63">
        <f t="shared" si="20"/>
        <v>0</v>
      </c>
      <c r="M58" s="63">
        <f t="shared" si="20"/>
        <v>7825.1</v>
      </c>
      <c r="N58" s="63">
        <f t="shared" si="20"/>
        <v>789.9</v>
      </c>
    </row>
    <row r="59" spans="1:14" ht="28.5" customHeight="1" x14ac:dyDescent="0.25">
      <c r="A59" s="676" t="s">
        <v>22</v>
      </c>
      <c r="B59" s="677"/>
      <c r="C59" s="677"/>
      <c r="D59" s="677"/>
      <c r="E59" s="677"/>
      <c r="F59" s="677"/>
      <c r="G59" s="677"/>
      <c r="H59" s="677"/>
      <c r="I59" s="677"/>
      <c r="J59" s="677"/>
      <c r="K59" s="677"/>
      <c r="L59" s="677"/>
      <c r="M59" s="678"/>
      <c r="N59" s="679"/>
    </row>
    <row r="60" spans="1:14" ht="53.25" customHeight="1" x14ac:dyDescent="0.2">
      <c r="A60" s="637" t="s">
        <v>23</v>
      </c>
      <c r="B60" s="292" t="s">
        <v>137</v>
      </c>
      <c r="C60" s="330">
        <v>3421</v>
      </c>
      <c r="D60" s="330">
        <v>3421</v>
      </c>
      <c r="E60" s="268">
        <v>855.2</v>
      </c>
      <c r="F60" s="268">
        <v>1417.5</v>
      </c>
      <c r="G60" s="269">
        <v>855.2</v>
      </c>
      <c r="H60" s="466">
        <v>737.9</v>
      </c>
      <c r="I60" s="269">
        <v>855.3</v>
      </c>
      <c r="J60" s="269">
        <v>653.5</v>
      </c>
      <c r="K60" s="269">
        <v>855.3</v>
      </c>
      <c r="L60" s="301">
        <v>0</v>
      </c>
      <c r="M60" s="269">
        <f t="shared" ref="M60:M61" si="21">SUM(E60+G60+I60+K60)</f>
        <v>3421</v>
      </c>
      <c r="N60" s="269">
        <f t="shared" ref="N60:N61" si="22">SUM(F60+H60+J60+L60)</f>
        <v>2808.9</v>
      </c>
    </row>
    <row r="61" spans="1:14" ht="103.5" customHeight="1" x14ac:dyDescent="0.2">
      <c r="A61" s="638"/>
      <c r="B61" s="292" t="s">
        <v>138</v>
      </c>
      <c r="C61" s="330">
        <v>2395.9</v>
      </c>
      <c r="D61" s="330">
        <v>2395.9</v>
      </c>
      <c r="E61" s="269">
        <v>599</v>
      </c>
      <c r="F61" s="269">
        <v>598.9</v>
      </c>
      <c r="G61" s="269">
        <v>599</v>
      </c>
      <c r="H61" s="466">
        <v>599</v>
      </c>
      <c r="I61" s="269">
        <v>599</v>
      </c>
      <c r="J61" s="269">
        <v>599</v>
      </c>
      <c r="K61" s="269">
        <v>598.9</v>
      </c>
      <c r="L61" s="301">
        <v>0</v>
      </c>
      <c r="M61" s="269">
        <f t="shared" si="21"/>
        <v>2395.9</v>
      </c>
      <c r="N61" s="269">
        <f t="shared" si="22"/>
        <v>1796.9</v>
      </c>
    </row>
    <row r="62" spans="1:14" ht="37.5" x14ac:dyDescent="0.2">
      <c r="A62" s="131" t="s">
        <v>16</v>
      </c>
      <c r="B62" s="59"/>
      <c r="C62" s="104">
        <f t="shared" ref="C62:N62" si="23">SUM(C60+C61)</f>
        <v>5816.9</v>
      </c>
      <c r="D62" s="104">
        <f t="shared" si="23"/>
        <v>5816.9</v>
      </c>
      <c r="E62" s="104">
        <f t="shared" si="23"/>
        <v>1454.2</v>
      </c>
      <c r="F62" s="104">
        <f t="shared" si="23"/>
        <v>2016.4</v>
      </c>
      <c r="G62" s="104">
        <f t="shared" si="23"/>
        <v>1454.2</v>
      </c>
      <c r="H62" s="104">
        <f t="shared" si="23"/>
        <v>1336.9</v>
      </c>
      <c r="I62" s="104">
        <f t="shared" si="23"/>
        <v>1454.3</v>
      </c>
      <c r="J62" s="104">
        <f t="shared" si="23"/>
        <v>1252.5</v>
      </c>
      <c r="K62" s="104">
        <f t="shared" si="23"/>
        <v>1454.1999999999998</v>
      </c>
      <c r="L62" s="104">
        <f t="shared" si="23"/>
        <v>0</v>
      </c>
      <c r="M62" s="104">
        <f t="shared" si="23"/>
        <v>5816.9</v>
      </c>
      <c r="N62" s="104">
        <f t="shared" si="23"/>
        <v>4605.8</v>
      </c>
    </row>
    <row r="63" spans="1:14" ht="15.75" x14ac:dyDescent="0.2">
      <c r="A63" s="80"/>
      <c r="B63" s="45" t="s">
        <v>80</v>
      </c>
      <c r="C63" s="104"/>
      <c r="D63" s="104"/>
      <c r="E63" s="132"/>
      <c r="F63" s="105"/>
      <c r="G63" s="104"/>
      <c r="H63" s="104"/>
      <c r="I63" s="132"/>
      <c r="J63" s="101"/>
      <c r="K63" s="105"/>
      <c r="L63" s="165"/>
      <c r="M63" s="101"/>
      <c r="N63" s="101"/>
    </row>
    <row r="64" spans="1:14" ht="15.75" x14ac:dyDescent="0.2">
      <c r="A64" s="80"/>
      <c r="B64" s="45" t="s">
        <v>81</v>
      </c>
      <c r="C64" s="104">
        <f t="shared" ref="C64:L64" si="24">SUM(C60+C61)</f>
        <v>5816.9</v>
      </c>
      <c r="D64" s="104">
        <f t="shared" si="24"/>
        <v>5816.9</v>
      </c>
      <c r="E64" s="104">
        <f t="shared" si="24"/>
        <v>1454.2</v>
      </c>
      <c r="F64" s="104">
        <f t="shared" si="24"/>
        <v>2016.4</v>
      </c>
      <c r="G64" s="104">
        <f t="shared" si="24"/>
        <v>1454.2</v>
      </c>
      <c r="H64" s="104">
        <f t="shared" si="24"/>
        <v>1336.9</v>
      </c>
      <c r="I64" s="104">
        <f t="shared" si="24"/>
        <v>1454.3</v>
      </c>
      <c r="J64" s="104">
        <f t="shared" si="24"/>
        <v>1252.5</v>
      </c>
      <c r="K64" s="104">
        <f t="shared" si="24"/>
        <v>1454.1999999999998</v>
      </c>
      <c r="L64" s="104">
        <f t="shared" si="24"/>
        <v>0</v>
      </c>
      <c r="M64" s="238">
        <f>SUM(E64+G64+I64+K64)</f>
        <v>5816.9</v>
      </c>
      <c r="N64" s="238">
        <f>SUM(F64+H64+J64+L64)</f>
        <v>4605.8</v>
      </c>
    </row>
    <row r="65" spans="1:14" s="1" customFormat="1" ht="32.25" customHeight="1" thickBot="1" x14ac:dyDescent="0.25">
      <c r="A65" s="131"/>
      <c r="B65" s="58" t="s">
        <v>82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66"/>
      <c r="M65" s="26"/>
      <c r="N65" s="182"/>
    </row>
    <row r="66" spans="1:14" ht="47.25" x14ac:dyDescent="0.25">
      <c r="A66" s="639" t="s">
        <v>24</v>
      </c>
      <c r="B66" s="305" t="s">
        <v>55</v>
      </c>
      <c r="C66" s="641">
        <v>230</v>
      </c>
      <c r="D66" s="641">
        <v>230</v>
      </c>
      <c r="E66" s="602"/>
      <c r="F66" s="602"/>
      <c r="G66" s="602"/>
      <c r="H66" s="685"/>
      <c r="I66" s="602">
        <v>230</v>
      </c>
      <c r="J66" s="602">
        <v>230</v>
      </c>
      <c r="K66" s="602"/>
      <c r="L66" s="686"/>
      <c r="M66" s="641">
        <f>SUM(E66+G66+I66+K66)</f>
        <v>230</v>
      </c>
      <c r="N66" s="641">
        <f>SUM(F66+H66+J66+L66)</f>
        <v>230</v>
      </c>
    </row>
    <row r="67" spans="1:14" ht="15.75" x14ac:dyDescent="0.25">
      <c r="A67" s="640"/>
      <c r="B67" s="305"/>
      <c r="C67" s="602"/>
      <c r="D67" s="602"/>
      <c r="E67" s="602"/>
      <c r="F67" s="602"/>
      <c r="G67" s="602"/>
      <c r="H67" s="685"/>
      <c r="I67" s="602"/>
      <c r="J67" s="602"/>
      <c r="K67" s="602"/>
      <c r="L67" s="686"/>
      <c r="M67" s="602"/>
      <c r="N67" s="602"/>
    </row>
    <row r="68" spans="1:14" ht="94.5" x14ac:dyDescent="0.25">
      <c r="A68" s="640"/>
      <c r="B68" s="305" t="s">
        <v>56</v>
      </c>
      <c r="C68" s="602"/>
      <c r="D68" s="602"/>
      <c r="E68" s="602"/>
      <c r="F68" s="602"/>
      <c r="G68" s="602"/>
      <c r="H68" s="685"/>
      <c r="I68" s="602"/>
      <c r="J68" s="602"/>
      <c r="K68" s="602"/>
      <c r="L68" s="686"/>
      <c r="M68" s="602"/>
      <c r="N68" s="602"/>
    </row>
    <row r="69" spans="1:14" ht="15.75" x14ac:dyDescent="0.25">
      <c r="A69" s="640"/>
      <c r="B69" s="305"/>
      <c r="C69" s="602"/>
      <c r="D69" s="602"/>
      <c r="E69" s="602"/>
      <c r="F69" s="602"/>
      <c r="G69" s="602"/>
      <c r="H69" s="685"/>
      <c r="I69" s="602"/>
      <c r="J69" s="602"/>
      <c r="K69" s="602"/>
      <c r="L69" s="686"/>
      <c r="M69" s="602"/>
      <c r="N69" s="602"/>
    </row>
    <row r="70" spans="1:14" ht="31.5" x14ac:dyDescent="0.25">
      <c r="A70" s="640"/>
      <c r="B70" s="305" t="s">
        <v>57</v>
      </c>
      <c r="C70" s="602"/>
      <c r="D70" s="602"/>
      <c r="E70" s="602"/>
      <c r="F70" s="602"/>
      <c r="G70" s="602"/>
      <c r="H70" s="685"/>
      <c r="I70" s="602"/>
      <c r="J70" s="602"/>
      <c r="K70" s="602"/>
      <c r="L70" s="686"/>
      <c r="M70" s="602"/>
      <c r="N70" s="602"/>
    </row>
    <row r="71" spans="1:14" ht="15.75" x14ac:dyDescent="0.25">
      <c r="A71" s="640"/>
      <c r="B71" s="305"/>
      <c r="C71" s="642"/>
      <c r="D71" s="642"/>
      <c r="E71" s="602"/>
      <c r="F71" s="602"/>
      <c r="G71" s="602"/>
      <c r="H71" s="685"/>
      <c r="I71" s="602"/>
      <c r="J71" s="602"/>
      <c r="K71" s="602"/>
      <c r="L71" s="686"/>
      <c r="M71" s="642"/>
      <c r="N71" s="642"/>
    </row>
    <row r="72" spans="1:14" ht="37.5" x14ac:dyDescent="0.2">
      <c r="A72" s="131" t="s">
        <v>16</v>
      </c>
      <c r="B72" s="59"/>
      <c r="C72" s="103">
        <f t="shared" ref="C72:L72" si="25">SUM(C66)</f>
        <v>230</v>
      </c>
      <c r="D72" s="103">
        <f t="shared" si="25"/>
        <v>230</v>
      </c>
      <c r="E72" s="103">
        <f t="shared" si="25"/>
        <v>0</v>
      </c>
      <c r="F72" s="103">
        <f t="shared" si="25"/>
        <v>0</v>
      </c>
      <c r="G72" s="103">
        <f t="shared" si="25"/>
        <v>0</v>
      </c>
      <c r="H72" s="103">
        <f t="shared" si="25"/>
        <v>0</v>
      </c>
      <c r="I72" s="103">
        <f t="shared" si="25"/>
        <v>230</v>
      </c>
      <c r="J72" s="103">
        <f t="shared" si="25"/>
        <v>230</v>
      </c>
      <c r="K72" s="103">
        <f t="shared" si="25"/>
        <v>0</v>
      </c>
      <c r="L72" s="167">
        <f t="shared" si="25"/>
        <v>0</v>
      </c>
      <c r="M72" s="103">
        <f>SUM(M66)</f>
        <v>230</v>
      </c>
      <c r="N72" s="103">
        <f>SUM(N66)</f>
        <v>230</v>
      </c>
    </row>
    <row r="73" spans="1:14" ht="15.75" x14ac:dyDescent="0.2">
      <c r="A73" s="680"/>
      <c r="B73" s="45" t="s">
        <v>80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67"/>
      <c r="M73" s="109"/>
      <c r="N73" s="32"/>
    </row>
    <row r="74" spans="1:14" ht="15.75" x14ac:dyDescent="0.2">
      <c r="A74" s="681"/>
      <c r="B74" s="45" t="s">
        <v>81</v>
      </c>
      <c r="C74" s="103">
        <f t="shared" ref="C74:L74" si="26">SUM(C66)</f>
        <v>230</v>
      </c>
      <c r="D74" s="103">
        <f t="shared" si="26"/>
        <v>230</v>
      </c>
      <c r="E74" s="103">
        <f t="shared" si="26"/>
        <v>0</v>
      </c>
      <c r="F74" s="103">
        <f t="shared" si="26"/>
        <v>0</v>
      </c>
      <c r="G74" s="103">
        <f t="shared" si="26"/>
        <v>0</v>
      </c>
      <c r="H74" s="103">
        <f t="shared" si="26"/>
        <v>0</v>
      </c>
      <c r="I74" s="103">
        <f t="shared" si="26"/>
        <v>230</v>
      </c>
      <c r="J74" s="103">
        <f t="shared" si="26"/>
        <v>230</v>
      </c>
      <c r="K74" s="103">
        <f t="shared" si="26"/>
        <v>0</v>
      </c>
      <c r="L74" s="167">
        <f t="shared" si="26"/>
        <v>0</v>
      </c>
      <c r="M74" s="103">
        <f>SUM(E74+G74+I74+K74)</f>
        <v>230</v>
      </c>
      <c r="N74" s="103">
        <f>SUM(F74+H74+J74+L74)</f>
        <v>230</v>
      </c>
    </row>
    <row r="75" spans="1:14" s="1" customFormat="1" ht="32.25" customHeight="1" x14ac:dyDescent="0.2">
      <c r="A75" s="681"/>
      <c r="B75" s="107" t="s">
        <v>82</v>
      </c>
      <c r="C75" s="42"/>
      <c r="D75" s="42"/>
      <c r="E75" s="42"/>
      <c r="F75" s="42"/>
      <c r="G75" s="42"/>
      <c r="H75" s="42"/>
      <c r="I75" s="42"/>
      <c r="J75" s="42"/>
      <c r="K75" s="42"/>
      <c r="L75" s="34"/>
      <c r="M75" s="26"/>
      <c r="N75" s="182"/>
    </row>
    <row r="76" spans="1:14" s="1" customFormat="1" ht="32.25" customHeight="1" x14ac:dyDescent="0.2">
      <c r="A76" s="51" t="s">
        <v>2</v>
      </c>
      <c r="B76" s="62"/>
      <c r="C76" s="56">
        <f t="shared" ref="C76:L76" si="27">SUM(C72+C62)</f>
        <v>6046.9</v>
      </c>
      <c r="D76" s="56">
        <f t="shared" si="27"/>
        <v>6046.9</v>
      </c>
      <c r="E76" s="56">
        <f t="shared" si="27"/>
        <v>1454.2</v>
      </c>
      <c r="F76" s="56">
        <f t="shared" si="27"/>
        <v>2016.4</v>
      </c>
      <c r="G76" s="56">
        <f t="shared" si="27"/>
        <v>1454.2</v>
      </c>
      <c r="H76" s="56">
        <f t="shared" si="27"/>
        <v>1336.9</v>
      </c>
      <c r="I76" s="56">
        <f t="shared" si="27"/>
        <v>1684.3</v>
      </c>
      <c r="J76" s="56">
        <f t="shared" si="27"/>
        <v>1482.5</v>
      </c>
      <c r="K76" s="56">
        <f t="shared" si="27"/>
        <v>1454.1999999999998</v>
      </c>
      <c r="L76" s="168">
        <f t="shared" si="27"/>
        <v>0</v>
      </c>
      <c r="M76" s="56">
        <f>SUM(M62+M72)</f>
        <v>6046.9</v>
      </c>
      <c r="N76" s="207">
        <f>SUM(N62+N72)</f>
        <v>4835.8</v>
      </c>
    </row>
    <row r="77" spans="1:14" s="1" customFormat="1" ht="32.25" customHeight="1" x14ac:dyDescent="0.2">
      <c r="A77" s="108"/>
      <c r="B77" s="64" t="s">
        <v>80</v>
      </c>
      <c r="C77" s="56"/>
      <c r="D77" s="56"/>
      <c r="E77" s="56"/>
      <c r="F77" s="56"/>
      <c r="G77" s="56"/>
      <c r="H77" s="56"/>
      <c r="I77" s="56"/>
      <c r="J77" s="56"/>
      <c r="K77" s="56"/>
      <c r="L77" s="168"/>
      <c r="M77" s="56"/>
      <c r="N77" s="208"/>
    </row>
    <row r="78" spans="1:14" s="1" customFormat="1" ht="32.25" customHeight="1" x14ac:dyDescent="0.2">
      <c r="A78" s="108"/>
      <c r="B78" s="64" t="s">
        <v>81</v>
      </c>
      <c r="C78" s="56">
        <f t="shared" ref="C78:L79" si="28">SUM(C74+C64)</f>
        <v>6046.9</v>
      </c>
      <c r="D78" s="56">
        <f t="shared" si="28"/>
        <v>6046.9</v>
      </c>
      <c r="E78" s="56">
        <f t="shared" si="28"/>
        <v>1454.2</v>
      </c>
      <c r="F78" s="56">
        <f t="shared" si="28"/>
        <v>2016.4</v>
      </c>
      <c r="G78" s="56">
        <f t="shared" si="28"/>
        <v>1454.2</v>
      </c>
      <c r="H78" s="56">
        <f t="shared" si="28"/>
        <v>1336.9</v>
      </c>
      <c r="I78" s="56">
        <f t="shared" si="28"/>
        <v>1684.3</v>
      </c>
      <c r="J78" s="56">
        <f t="shared" si="28"/>
        <v>1482.5</v>
      </c>
      <c r="K78" s="56">
        <f t="shared" si="28"/>
        <v>1454.1999999999998</v>
      </c>
      <c r="L78" s="168">
        <f t="shared" si="28"/>
        <v>0</v>
      </c>
      <c r="M78" s="56">
        <f>SUM(E78+G78+I78+K78)</f>
        <v>6046.9</v>
      </c>
      <c r="N78" s="200">
        <f>SUM(N64+N74)</f>
        <v>4835.8</v>
      </c>
    </row>
    <row r="79" spans="1:14" s="1" customFormat="1" ht="37.5" customHeight="1" thickBot="1" x14ac:dyDescent="0.25">
      <c r="A79" s="51"/>
      <c r="B79" s="65" t="s">
        <v>82</v>
      </c>
      <c r="C79" s="52">
        <f t="shared" si="28"/>
        <v>0</v>
      </c>
      <c r="D79" s="52">
        <f t="shared" si="28"/>
        <v>0</v>
      </c>
      <c r="E79" s="52">
        <f t="shared" si="28"/>
        <v>0</v>
      </c>
      <c r="F79" s="52">
        <f t="shared" si="28"/>
        <v>0</v>
      </c>
      <c r="G79" s="52">
        <f t="shared" si="28"/>
        <v>0</v>
      </c>
      <c r="H79" s="52">
        <f t="shared" si="28"/>
        <v>0</v>
      </c>
      <c r="I79" s="52">
        <f t="shared" si="28"/>
        <v>0</v>
      </c>
      <c r="J79" s="52">
        <f t="shared" si="28"/>
        <v>0</v>
      </c>
      <c r="K79" s="52">
        <f t="shared" si="28"/>
        <v>0</v>
      </c>
      <c r="L79" s="169">
        <f t="shared" si="28"/>
        <v>0</v>
      </c>
      <c r="M79" s="56"/>
      <c r="N79" s="91"/>
    </row>
    <row r="80" spans="1:14" ht="28.5" customHeight="1" x14ac:dyDescent="0.25">
      <c r="A80" s="676" t="s">
        <v>25</v>
      </c>
      <c r="B80" s="677"/>
      <c r="C80" s="677"/>
      <c r="D80" s="677"/>
      <c r="E80" s="677"/>
      <c r="F80" s="677"/>
      <c r="G80" s="677"/>
      <c r="H80" s="677"/>
      <c r="I80" s="677"/>
      <c r="J80" s="677"/>
      <c r="K80" s="677"/>
      <c r="L80" s="677"/>
      <c r="M80" s="678"/>
      <c r="N80" s="679"/>
    </row>
    <row r="81" spans="1:15" ht="279.75" customHeight="1" x14ac:dyDescent="0.2">
      <c r="A81" s="621" t="s">
        <v>189</v>
      </c>
      <c r="B81" s="326" t="s">
        <v>120</v>
      </c>
      <c r="C81" s="302">
        <v>750.3</v>
      </c>
      <c r="D81" s="302">
        <v>750.3</v>
      </c>
      <c r="E81" s="302"/>
      <c r="F81" s="302"/>
      <c r="G81" s="302">
        <v>750.3</v>
      </c>
      <c r="H81" s="302">
        <v>750.1</v>
      </c>
      <c r="I81" s="302"/>
      <c r="J81" s="302"/>
      <c r="K81" s="302"/>
      <c r="L81" s="327"/>
      <c r="M81" s="302">
        <f t="shared" ref="M81:N82" si="29">SUM(E81+G81+I81+K81)</f>
        <v>750.3</v>
      </c>
      <c r="N81" s="328">
        <f t="shared" si="29"/>
        <v>750.1</v>
      </c>
    </row>
    <row r="82" spans="1:15" ht="42" customHeight="1" x14ac:dyDescent="0.2">
      <c r="A82" s="621"/>
      <c r="B82" s="329" t="s">
        <v>121</v>
      </c>
      <c r="C82" s="302">
        <v>812.7</v>
      </c>
      <c r="D82" s="302">
        <v>812.7</v>
      </c>
      <c r="E82" s="302"/>
      <c r="F82" s="302"/>
      <c r="G82" s="302"/>
      <c r="H82" s="302">
        <v>812.7</v>
      </c>
      <c r="I82" s="302">
        <v>812.7</v>
      </c>
      <c r="J82" s="302"/>
      <c r="K82" s="302"/>
      <c r="L82" s="327"/>
      <c r="M82" s="302">
        <f t="shared" si="29"/>
        <v>812.7</v>
      </c>
      <c r="N82" s="328">
        <f t="shared" si="29"/>
        <v>812.7</v>
      </c>
    </row>
    <row r="83" spans="1:15" s="1" customFormat="1" ht="39.75" customHeight="1" x14ac:dyDescent="0.2">
      <c r="A83" s="25" t="s">
        <v>16</v>
      </c>
      <c r="B83" s="59"/>
      <c r="C83" s="43">
        <f>SUM(C85+C86)</f>
        <v>1563</v>
      </c>
      <c r="D83" s="43">
        <f>SUM(D85+D86)</f>
        <v>1563</v>
      </c>
      <c r="E83" s="43">
        <f>SUM(E81+E82)</f>
        <v>0</v>
      </c>
      <c r="F83" s="43">
        <f>SUM(F81+F82)</f>
        <v>0</v>
      </c>
      <c r="G83" s="43">
        <f>SUM(G81+G82)</f>
        <v>750.3</v>
      </c>
      <c r="H83" s="43">
        <f>SUM(H81+H82)</f>
        <v>1562.8000000000002</v>
      </c>
      <c r="I83" s="43">
        <f>SUM(I85+I86)</f>
        <v>812.7</v>
      </c>
      <c r="J83" s="43">
        <f>SUM(J85+J86)</f>
        <v>0</v>
      </c>
      <c r="K83" s="43">
        <f>SUM(K81+K82)</f>
        <v>0</v>
      </c>
      <c r="L83" s="43">
        <f>SUM(L81+L82)</f>
        <v>0</v>
      </c>
      <c r="M83" s="43">
        <f>SUM(M85+M86)</f>
        <v>1563</v>
      </c>
      <c r="N83" s="43">
        <f>SUM(N85+N86)</f>
        <v>1562.8000000000002</v>
      </c>
    </row>
    <row r="84" spans="1:15" s="1" customFormat="1" ht="32.25" customHeight="1" x14ac:dyDescent="0.2">
      <c r="A84" s="122"/>
      <c r="B84" s="45" t="s">
        <v>80</v>
      </c>
      <c r="C84" s="43"/>
      <c r="D84" s="43"/>
      <c r="E84" s="26"/>
      <c r="F84" s="26"/>
      <c r="G84" s="26"/>
      <c r="H84" s="26"/>
      <c r="I84" s="26"/>
      <c r="J84" s="26"/>
      <c r="K84" s="43"/>
      <c r="L84" s="170"/>
      <c r="M84" s="26"/>
      <c r="N84" s="182"/>
    </row>
    <row r="85" spans="1:15" s="1" customFormat="1" ht="32.25" customHeight="1" x14ac:dyDescent="0.2">
      <c r="A85" s="122"/>
      <c r="B85" s="45" t="s">
        <v>81</v>
      </c>
      <c r="C85" s="43">
        <f t="shared" ref="C85:N85" si="30">SUM(C81)</f>
        <v>750.3</v>
      </c>
      <c r="D85" s="43">
        <f t="shared" si="30"/>
        <v>750.3</v>
      </c>
      <c r="E85" s="43">
        <f t="shared" si="30"/>
        <v>0</v>
      </c>
      <c r="F85" s="43">
        <f t="shared" si="30"/>
        <v>0</v>
      </c>
      <c r="G85" s="43">
        <f t="shared" si="30"/>
        <v>750.3</v>
      </c>
      <c r="H85" s="43">
        <f t="shared" si="30"/>
        <v>750.1</v>
      </c>
      <c r="I85" s="43">
        <f t="shared" si="30"/>
        <v>0</v>
      </c>
      <c r="J85" s="43">
        <f t="shared" si="30"/>
        <v>0</v>
      </c>
      <c r="K85" s="43">
        <f t="shared" si="30"/>
        <v>0</v>
      </c>
      <c r="L85" s="43">
        <f t="shared" si="30"/>
        <v>0</v>
      </c>
      <c r="M85" s="43">
        <f t="shared" si="30"/>
        <v>750.3</v>
      </c>
      <c r="N85" s="43">
        <f t="shared" si="30"/>
        <v>750.1</v>
      </c>
    </row>
    <row r="86" spans="1:15" s="1" customFormat="1" ht="32.25" customHeight="1" thickBot="1" x14ac:dyDescent="0.25">
      <c r="A86" s="122"/>
      <c r="B86" s="58" t="s">
        <v>82</v>
      </c>
      <c r="C86" s="44">
        <f t="shared" ref="C86:N86" si="31">SUM(C82)</f>
        <v>812.7</v>
      </c>
      <c r="D86" s="44">
        <f t="shared" si="31"/>
        <v>812.7</v>
      </c>
      <c r="E86" s="44">
        <f t="shared" si="31"/>
        <v>0</v>
      </c>
      <c r="F86" s="44">
        <f t="shared" si="31"/>
        <v>0</v>
      </c>
      <c r="G86" s="44">
        <f t="shared" si="31"/>
        <v>0</v>
      </c>
      <c r="H86" s="44">
        <f t="shared" si="31"/>
        <v>812.7</v>
      </c>
      <c r="I86" s="44">
        <f t="shared" si="31"/>
        <v>812.7</v>
      </c>
      <c r="J86" s="44">
        <f t="shared" si="31"/>
        <v>0</v>
      </c>
      <c r="K86" s="44">
        <f t="shared" si="31"/>
        <v>0</v>
      </c>
      <c r="L86" s="44">
        <f t="shared" si="31"/>
        <v>0</v>
      </c>
      <c r="M86" s="44">
        <f t="shared" si="31"/>
        <v>812.7</v>
      </c>
      <c r="N86" s="44">
        <f t="shared" si="31"/>
        <v>812.7</v>
      </c>
    </row>
    <row r="87" spans="1:15" s="1" customFormat="1" ht="99" customHeight="1" x14ac:dyDescent="0.2">
      <c r="A87" s="622" t="s">
        <v>26</v>
      </c>
      <c r="B87" s="321" t="s">
        <v>125</v>
      </c>
      <c r="C87" s="322">
        <v>484</v>
      </c>
      <c r="D87" s="322">
        <v>484</v>
      </c>
      <c r="E87" s="469">
        <v>121</v>
      </c>
      <c r="F87" s="469"/>
      <c r="G87" s="469">
        <v>121</v>
      </c>
      <c r="H87" s="469">
        <v>99.4</v>
      </c>
      <c r="I87" s="322">
        <v>121</v>
      </c>
      <c r="J87" s="322">
        <v>0</v>
      </c>
      <c r="K87" s="322">
        <v>121</v>
      </c>
      <c r="L87" s="323"/>
      <c r="M87" s="307">
        <f>SUM(E87+G87+I87+K87)</f>
        <v>484</v>
      </c>
      <c r="N87" s="307">
        <f>SUM(F87+H87+J87+L87)</f>
        <v>99.4</v>
      </c>
    </row>
    <row r="88" spans="1:15" ht="78.75" customHeight="1" x14ac:dyDescent="0.2">
      <c r="A88" s="691"/>
      <c r="B88" s="324" t="s">
        <v>88</v>
      </c>
      <c r="C88" s="39">
        <v>500</v>
      </c>
      <c r="D88" s="39">
        <v>500</v>
      </c>
      <c r="E88" s="39">
        <v>125</v>
      </c>
      <c r="F88" s="39">
        <v>99.4</v>
      </c>
      <c r="G88" s="39">
        <v>125</v>
      </c>
      <c r="H88" s="39">
        <v>99</v>
      </c>
      <c r="I88" s="39">
        <v>125</v>
      </c>
      <c r="J88" s="39"/>
      <c r="K88" s="39">
        <v>125</v>
      </c>
      <c r="L88" s="325"/>
      <c r="M88" s="39">
        <f>SUM(E88+G88+I88+K88)</f>
        <v>500</v>
      </c>
      <c r="N88" s="39">
        <f>SUM(F88+H88+J88+L88)</f>
        <v>198.4</v>
      </c>
    </row>
    <row r="89" spans="1:15" ht="48" customHeight="1" x14ac:dyDescent="0.2">
      <c r="A89" s="25" t="s">
        <v>16</v>
      </c>
      <c r="B89" s="59"/>
      <c r="C89" s="32">
        <f t="shared" ref="C89:N89" si="32">SUM(C88+C87)</f>
        <v>984</v>
      </c>
      <c r="D89" s="32">
        <f t="shared" si="32"/>
        <v>984</v>
      </c>
      <c r="E89" s="32">
        <f t="shared" si="32"/>
        <v>246</v>
      </c>
      <c r="F89" s="32">
        <f t="shared" si="32"/>
        <v>99.4</v>
      </c>
      <c r="G89" s="32">
        <f t="shared" si="32"/>
        <v>246</v>
      </c>
      <c r="H89" s="32">
        <f t="shared" si="32"/>
        <v>198.4</v>
      </c>
      <c r="I89" s="32">
        <f t="shared" si="32"/>
        <v>246</v>
      </c>
      <c r="J89" s="32">
        <f t="shared" si="32"/>
        <v>0</v>
      </c>
      <c r="K89" s="32">
        <f t="shared" si="32"/>
        <v>246</v>
      </c>
      <c r="L89" s="32">
        <f t="shared" si="32"/>
        <v>0</v>
      </c>
      <c r="M89" s="32">
        <f t="shared" si="32"/>
        <v>984</v>
      </c>
      <c r="N89" s="32">
        <f t="shared" si="32"/>
        <v>297.8</v>
      </c>
    </row>
    <row r="90" spans="1:15" ht="24.75" customHeight="1" x14ac:dyDescent="0.2">
      <c r="A90" s="682"/>
      <c r="B90" s="45" t="s">
        <v>80</v>
      </c>
      <c r="C90" s="32"/>
      <c r="D90" s="32"/>
      <c r="E90" s="32"/>
      <c r="F90" s="32"/>
      <c r="G90" s="32"/>
      <c r="H90" s="32"/>
      <c r="I90" s="32"/>
      <c r="J90" s="32"/>
      <c r="K90" s="32"/>
      <c r="L90" s="171"/>
      <c r="M90" s="32"/>
      <c r="N90" s="32"/>
    </row>
    <row r="91" spans="1:15" ht="28.5" customHeight="1" x14ac:dyDescent="0.2">
      <c r="A91" s="613"/>
      <c r="B91" s="45" t="s">
        <v>81</v>
      </c>
      <c r="C91" s="32">
        <f t="shared" ref="C91:M91" si="33">SUM(C88+C87)</f>
        <v>984</v>
      </c>
      <c r="D91" s="32">
        <f t="shared" si="33"/>
        <v>984</v>
      </c>
      <c r="E91" s="32">
        <f t="shared" si="33"/>
        <v>246</v>
      </c>
      <c r="F91" s="32">
        <f t="shared" si="33"/>
        <v>99.4</v>
      </c>
      <c r="G91" s="32">
        <f t="shared" si="33"/>
        <v>246</v>
      </c>
      <c r="H91" s="32">
        <f t="shared" si="33"/>
        <v>198.4</v>
      </c>
      <c r="I91" s="32">
        <f t="shared" si="33"/>
        <v>246</v>
      </c>
      <c r="J91" s="32">
        <f t="shared" si="33"/>
        <v>0</v>
      </c>
      <c r="K91" s="32">
        <f t="shared" si="33"/>
        <v>246</v>
      </c>
      <c r="L91" s="32">
        <f t="shared" si="33"/>
        <v>0</v>
      </c>
      <c r="M91" s="32">
        <f t="shared" si="33"/>
        <v>984</v>
      </c>
      <c r="N91" s="32">
        <f>SUM(F91+H91+J91+L91)</f>
        <v>297.8</v>
      </c>
    </row>
    <row r="92" spans="1:15" s="1" customFormat="1" ht="32.25" customHeight="1" thickBot="1" x14ac:dyDescent="0.25">
      <c r="A92" s="614"/>
      <c r="B92" s="58" t="s">
        <v>82</v>
      </c>
      <c r="C92" s="26">
        <v>0</v>
      </c>
      <c r="D92" s="26">
        <v>0</v>
      </c>
      <c r="E92" s="26"/>
      <c r="F92" s="26"/>
      <c r="G92" s="26"/>
      <c r="H92" s="26"/>
      <c r="I92" s="26">
        <v>0</v>
      </c>
      <c r="J92" s="26">
        <v>0</v>
      </c>
      <c r="K92" s="26">
        <v>0</v>
      </c>
      <c r="L92" s="172"/>
      <c r="M92" s="26"/>
      <c r="N92" s="182"/>
    </row>
    <row r="93" spans="1:15" s="235" customFormat="1" ht="237" customHeight="1" x14ac:dyDescent="0.2">
      <c r="A93" s="683" t="s">
        <v>93</v>
      </c>
      <c r="B93" s="410" t="s">
        <v>139</v>
      </c>
      <c r="C93" s="338">
        <v>7674.6</v>
      </c>
      <c r="D93" s="338">
        <v>7674.6</v>
      </c>
      <c r="E93" s="338"/>
      <c r="F93" s="456"/>
      <c r="G93" s="338"/>
      <c r="H93" s="338"/>
      <c r="I93" s="338">
        <v>7674.6</v>
      </c>
      <c r="J93" s="338">
        <v>1225.8</v>
      </c>
      <c r="K93" s="412"/>
      <c r="L93" s="457"/>
      <c r="M93" s="458">
        <f t="shared" ref="M93:M98" si="34">SUM(E93+G93+I93+K93)</f>
        <v>7674.6</v>
      </c>
      <c r="N93" s="459">
        <f t="shared" ref="N93:N98" si="35">SUM(F93+H93+J93+L93)</f>
        <v>1225.8</v>
      </c>
      <c r="O93" s="320"/>
    </row>
    <row r="94" spans="1:15" s="235" customFormat="1" ht="34.5" customHeight="1" x14ac:dyDescent="0.2">
      <c r="A94" s="684"/>
      <c r="B94" s="460" t="s">
        <v>74</v>
      </c>
      <c r="C94" s="338">
        <v>145817.29999999999</v>
      </c>
      <c r="D94" s="338">
        <v>145817.29999999999</v>
      </c>
      <c r="E94" s="456"/>
      <c r="F94" s="456"/>
      <c r="G94" s="338"/>
      <c r="H94" s="338"/>
      <c r="I94" s="338">
        <v>145817.29999999999</v>
      </c>
      <c r="J94" s="338">
        <v>23290.7</v>
      </c>
      <c r="K94" s="461"/>
      <c r="L94" s="457"/>
      <c r="M94" s="458">
        <f t="shared" si="34"/>
        <v>145817.29999999999</v>
      </c>
      <c r="N94" s="459">
        <f t="shared" si="35"/>
        <v>23290.7</v>
      </c>
      <c r="O94" s="320"/>
    </row>
    <row r="95" spans="1:15" s="235" customFormat="1" ht="253.5" customHeight="1" x14ac:dyDescent="0.2">
      <c r="A95" s="621"/>
      <c r="B95" s="411" t="s">
        <v>140</v>
      </c>
      <c r="C95" s="338">
        <v>473.2</v>
      </c>
      <c r="D95" s="338">
        <v>473.2</v>
      </c>
      <c r="E95" s="338"/>
      <c r="F95" s="338"/>
      <c r="G95" s="338">
        <v>473.2</v>
      </c>
      <c r="H95" s="338">
        <v>395.3</v>
      </c>
      <c r="I95" s="338"/>
      <c r="J95" s="338">
        <v>70.7</v>
      </c>
      <c r="K95" s="338"/>
      <c r="L95" s="412"/>
      <c r="M95" s="458">
        <f t="shared" si="34"/>
        <v>473.2</v>
      </c>
      <c r="N95" s="459">
        <f t="shared" si="35"/>
        <v>466</v>
      </c>
      <c r="O95" s="320"/>
    </row>
    <row r="96" spans="1:15" s="235" customFormat="1" ht="58.5" customHeight="1" x14ac:dyDescent="0.2">
      <c r="A96" s="621"/>
      <c r="B96" s="460" t="s">
        <v>74</v>
      </c>
      <c r="C96" s="338">
        <v>8990.6</v>
      </c>
      <c r="D96" s="338">
        <v>8990.6</v>
      </c>
      <c r="E96" s="338"/>
      <c r="F96" s="338"/>
      <c r="G96" s="338">
        <v>8990.6</v>
      </c>
      <c r="H96" s="338">
        <v>7511.1</v>
      </c>
      <c r="I96" s="338"/>
      <c r="J96" s="338">
        <v>1344.6</v>
      </c>
      <c r="K96" s="338"/>
      <c r="L96" s="412"/>
      <c r="M96" s="458">
        <f t="shared" si="34"/>
        <v>8990.6</v>
      </c>
      <c r="N96" s="459">
        <f t="shared" si="35"/>
        <v>8855.7000000000007</v>
      </c>
      <c r="O96" s="320"/>
    </row>
    <row r="97" spans="1:15" s="235" customFormat="1" ht="102.75" customHeight="1" x14ac:dyDescent="0.2">
      <c r="A97" s="621"/>
      <c r="B97" s="410" t="s">
        <v>167</v>
      </c>
      <c r="C97" s="338">
        <v>7323.4</v>
      </c>
      <c r="D97" s="338">
        <v>7323.4</v>
      </c>
      <c r="E97" s="338"/>
      <c r="F97" s="338"/>
      <c r="G97" s="338">
        <v>7323.4</v>
      </c>
      <c r="H97" s="338">
        <v>1719.8</v>
      </c>
      <c r="I97" s="338"/>
      <c r="J97" s="338">
        <v>5354.1</v>
      </c>
      <c r="K97" s="338"/>
      <c r="L97" s="412"/>
      <c r="M97" s="458">
        <f t="shared" si="34"/>
        <v>7323.4</v>
      </c>
      <c r="N97" s="459">
        <f t="shared" si="35"/>
        <v>7073.9000000000005</v>
      </c>
      <c r="O97" s="320"/>
    </row>
    <row r="98" spans="1:15" s="235" customFormat="1" ht="58.5" customHeight="1" x14ac:dyDescent="0.2">
      <c r="A98" s="621"/>
      <c r="B98" s="410" t="s">
        <v>61</v>
      </c>
      <c r="C98" s="413">
        <v>1092.5999999999999</v>
      </c>
      <c r="D98" s="413">
        <v>1092.5999999999999</v>
      </c>
      <c r="E98" s="413">
        <v>300</v>
      </c>
      <c r="F98" s="413">
        <v>298.89999999999998</v>
      </c>
      <c r="G98" s="338"/>
      <c r="H98" s="338"/>
      <c r="I98" s="338"/>
      <c r="J98" s="338"/>
      <c r="K98" s="338">
        <v>792.6</v>
      </c>
      <c r="L98" s="412"/>
      <c r="M98" s="458">
        <f t="shared" si="34"/>
        <v>1092.5999999999999</v>
      </c>
      <c r="N98" s="459">
        <f t="shared" si="35"/>
        <v>298.89999999999998</v>
      </c>
      <c r="O98" s="320"/>
    </row>
    <row r="99" spans="1:15" s="235" customFormat="1" ht="100.5" customHeight="1" x14ac:dyDescent="0.2">
      <c r="A99" s="621"/>
      <c r="B99" s="410" t="s">
        <v>168</v>
      </c>
      <c r="C99" s="338">
        <v>4920</v>
      </c>
      <c r="D99" s="338">
        <v>4920</v>
      </c>
      <c r="E99" s="338"/>
      <c r="F99" s="338"/>
      <c r="G99" s="338">
        <v>4920</v>
      </c>
      <c r="H99" s="338">
        <v>1246.7</v>
      </c>
      <c r="I99" s="338"/>
      <c r="J99" s="338">
        <v>2304.8000000000002</v>
      </c>
      <c r="K99" s="338"/>
      <c r="L99" s="412"/>
      <c r="M99" s="302">
        <f t="shared" ref="M99" si="36">SUM(E99+G99+I99+K99)</f>
        <v>4920</v>
      </c>
      <c r="N99" s="307">
        <f t="shared" ref="N99" si="37">SUM(F99+H99+J99+L99)</f>
        <v>3551.5</v>
      </c>
      <c r="O99" s="320"/>
    </row>
    <row r="100" spans="1:15" s="1" customFormat="1" ht="40.5" customHeight="1" x14ac:dyDescent="0.2">
      <c r="A100" s="122" t="s">
        <v>16</v>
      </c>
      <c r="B100" s="59"/>
      <c r="C100" s="31">
        <f t="shared" ref="C100:N100" si="38">SUM(C99+C98+C97+C96+C95+C94+C93)</f>
        <v>176291.69999999998</v>
      </c>
      <c r="D100" s="31">
        <f t="shared" si="38"/>
        <v>176291.69999999998</v>
      </c>
      <c r="E100" s="31">
        <f t="shared" si="38"/>
        <v>300</v>
      </c>
      <c r="F100" s="31">
        <f t="shared" si="38"/>
        <v>298.89999999999998</v>
      </c>
      <c r="G100" s="31">
        <f t="shared" si="38"/>
        <v>21707.200000000001</v>
      </c>
      <c r="H100" s="31">
        <f t="shared" si="38"/>
        <v>10872.9</v>
      </c>
      <c r="I100" s="31">
        <f t="shared" si="38"/>
        <v>153491.9</v>
      </c>
      <c r="J100" s="31">
        <f t="shared" si="38"/>
        <v>33590.700000000004</v>
      </c>
      <c r="K100" s="31">
        <f t="shared" si="38"/>
        <v>792.6</v>
      </c>
      <c r="L100" s="31">
        <f t="shared" si="38"/>
        <v>0</v>
      </c>
      <c r="M100" s="31">
        <f t="shared" si="38"/>
        <v>176291.69999999998</v>
      </c>
      <c r="N100" s="31">
        <f t="shared" si="38"/>
        <v>44762.5</v>
      </c>
    </row>
    <row r="101" spans="1:15" s="1" customFormat="1" ht="24" customHeight="1" x14ac:dyDescent="0.2">
      <c r="A101" s="125"/>
      <c r="B101" s="45" t="s">
        <v>80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173"/>
      <c r="M101" s="26"/>
      <c r="N101" s="182"/>
    </row>
    <row r="102" spans="1:15" s="1" customFormat="1" ht="32.25" customHeight="1" x14ac:dyDescent="0.2">
      <c r="A102" s="125"/>
      <c r="B102" s="45" t="s">
        <v>81</v>
      </c>
      <c r="C102" s="31">
        <f t="shared" ref="C102:L102" si="39">SUM(C99+C98+C97+C95+C93)</f>
        <v>21483.800000000003</v>
      </c>
      <c r="D102" s="31">
        <f t="shared" si="39"/>
        <v>21483.800000000003</v>
      </c>
      <c r="E102" s="31">
        <f t="shared" si="39"/>
        <v>300</v>
      </c>
      <c r="F102" s="31">
        <f t="shared" si="39"/>
        <v>298.89999999999998</v>
      </c>
      <c r="G102" s="31">
        <f t="shared" si="39"/>
        <v>12716.6</v>
      </c>
      <c r="H102" s="31">
        <f t="shared" si="39"/>
        <v>3361.8</v>
      </c>
      <c r="I102" s="31">
        <f t="shared" si="39"/>
        <v>7674.6</v>
      </c>
      <c r="J102" s="31">
        <f t="shared" si="39"/>
        <v>8955.4</v>
      </c>
      <c r="K102" s="31">
        <f t="shared" si="39"/>
        <v>792.6</v>
      </c>
      <c r="L102" s="31">
        <f t="shared" si="39"/>
        <v>0</v>
      </c>
      <c r="M102" s="31">
        <f>SUM(E102+G102+I102+K102)</f>
        <v>21483.8</v>
      </c>
      <c r="N102" s="31">
        <f>SUM(F102+H102+J102+L102)</f>
        <v>12616.1</v>
      </c>
    </row>
    <row r="103" spans="1:15" s="1" customFormat="1" ht="32.25" customHeight="1" thickBot="1" x14ac:dyDescent="0.25">
      <c r="A103" s="123"/>
      <c r="B103" s="58" t="s">
        <v>82</v>
      </c>
      <c r="C103" s="37">
        <f t="shared" ref="C103:L103" si="40">SUM(C94+C96)</f>
        <v>154807.9</v>
      </c>
      <c r="D103" s="37">
        <f t="shared" si="40"/>
        <v>154807.9</v>
      </c>
      <c r="E103" s="37">
        <f t="shared" si="40"/>
        <v>0</v>
      </c>
      <c r="F103" s="37">
        <f t="shared" si="40"/>
        <v>0</v>
      </c>
      <c r="G103" s="37">
        <f t="shared" si="40"/>
        <v>8990.6</v>
      </c>
      <c r="H103" s="37">
        <f t="shared" si="40"/>
        <v>7511.1</v>
      </c>
      <c r="I103" s="37">
        <f t="shared" si="40"/>
        <v>145817.29999999999</v>
      </c>
      <c r="J103" s="37">
        <f t="shared" si="40"/>
        <v>24635.3</v>
      </c>
      <c r="K103" s="37">
        <f t="shared" si="40"/>
        <v>0</v>
      </c>
      <c r="L103" s="37">
        <f t="shared" si="40"/>
        <v>0</v>
      </c>
      <c r="M103" s="26">
        <f>SUM(I103)</f>
        <v>145817.29999999999</v>
      </c>
      <c r="N103" s="341">
        <f>SUM(J103)</f>
        <v>24635.3</v>
      </c>
    </row>
    <row r="104" spans="1:15" s="1" customFormat="1" ht="153" customHeight="1" x14ac:dyDescent="0.2">
      <c r="A104" s="384" t="s">
        <v>116</v>
      </c>
      <c r="B104" s="80" t="s">
        <v>73</v>
      </c>
      <c r="C104" s="31">
        <v>6222.5</v>
      </c>
      <c r="D104" s="31">
        <v>6222.5</v>
      </c>
      <c r="E104" s="31">
        <v>1439.5</v>
      </c>
      <c r="F104" s="31">
        <v>1439.5</v>
      </c>
      <c r="G104" s="31">
        <v>1583.8</v>
      </c>
      <c r="H104" s="31">
        <v>1403.1</v>
      </c>
      <c r="I104" s="31">
        <v>1583.8</v>
      </c>
      <c r="J104" s="31">
        <v>1635.3</v>
      </c>
      <c r="K104" s="31">
        <v>1615.4</v>
      </c>
      <c r="L104" s="173">
        <v>0</v>
      </c>
      <c r="M104" s="26">
        <f>SUM(E104+G104+I104+K104)</f>
        <v>6222.5</v>
      </c>
      <c r="N104" s="420">
        <f>SUM(F104+H104+J104+L104)</f>
        <v>4477.8999999999996</v>
      </c>
    </row>
    <row r="105" spans="1:15" s="1" customFormat="1" ht="29.25" customHeight="1" x14ac:dyDescent="0.2">
      <c r="A105" s="77" t="s">
        <v>2</v>
      </c>
      <c r="B105" s="62"/>
      <c r="C105" s="52">
        <f t="shared" ref="C105:N105" si="41">SUM(C104+C100+C89+C83)</f>
        <v>185061.19999999998</v>
      </c>
      <c r="D105" s="52">
        <f t="shared" si="41"/>
        <v>185061.19999999998</v>
      </c>
      <c r="E105" s="52">
        <f t="shared" si="41"/>
        <v>1985.5</v>
      </c>
      <c r="F105" s="52">
        <f t="shared" si="41"/>
        <v>1837.8000000000002</v>
      </c>
      <c r="G105" s="52">
        <f t="shared" si="41"/>
        <v>24287.3</v>
      </c>
      <c r="H105" s="52">
        <f t="shared" si="41"/>
        <v>14037.2</v>
      </c>
      <c r="I105" s="52">
        <f t="shared" si="41"/>
        <v>156134.39999999999</v>
      </c>
      <c r="J105" s="52">
        <f t="shared" si="41"/>
        <v>35226.000000000007</v>
      </c>
      <c r="K105" s="52">
        <f t="shared" si="41"/>
        <v>2654</v>
      </c>
      <c r="L105" s="52">
        <f t="shared" si="41"/>
        <v>0</v>
      </c>
      <c r="M105" s="52">
        <f t="shared" si="41"/>
        <v>185061.19999999998</v>
      </c>
      <c r="N105" s="52">
        <f t="shared" si="41"/>
        <v>51101.000000000007</v>
      </c>
    </row>
    <row r="106" spans="1:15" s="1" customFormat="1" ht="33" customHeight="1" x14ac:dyDescent="0.2">
      <c r="A106" s="78"/>
      <c r="B106" s="64" t="s">
        <v>80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168"/>
      <c r="M106" s="56"/>
      <c r="N106" s="91"/>
    </row>
    <row r="107" spans="1:15" s="1" customFormat="1" ht="26.25" customHeight="1" x14ac:dyDescent="0.2">
      <c r="A107" s="78"/>
      <c r="B107" s="64" t="s">
        <v>81</v>
      </c>
      <c r="C107" s="56">
        <f t="shared" ref="C107:L107" si="42">SUM(C104+C102+C91+C85)</f>
        <v>29440.600000000002</v>
      </c>
      <c r="D107" s="56">
        <f t="shared" si="42"/>
        <v>29440.600000000002</v>
      </c>
      <c r="E107" s="56">
        <f t="shared" si="42"/>
        <v>1985.5</v>
      </c>
      <c r="F107" s="56">
        <f t="shared" si="42"/>
        <v>1837.8000000000002</v>
      </c>
      <c r="G107" s="56">
        <f t="shared" si="42"/>
        <v>15296.699999999999</v>
      </c>
      <c r="H107" s="56">
        <f t="shared" si="42"/>
        <v>5713.4</v>
      </c>
      <c r="I107" s="56">
        <f t="shared" si="42"/>
        <v>9504.4</v>
      </c>
      <c r="J107" s="56">
        <f t="shared" si="42"/>
        <v>10590.699999999999</v>
      </c>
      <c r="K107" s="56">
        <f t="shared" si="42"/>
        <v>2654</v>
      </c>
      <c r="L107" s="168">
        <f t="shared" si="42"/>
        <v>0</v>
      </c>
      <c r="M107" s="56">
        <f>SUM(E107+G107+I107+K107)</f>
        <v>29440.6</v>
      </c>
      <c r="N107" s="200">
        <f>SUM(F107+H107+J107+L107)</f>
        <v>18141.899999999998</v>
      </c>
    </row>
    <row r="108" spans="1:15" s="1" customFormat="1" ht="37.5" customHeight="1" thickBot="1" x14ac:dyDescent="0.25">
      <c r="A108" s="78"/>
      <c r="B108" s="65" t="s">
        <v>82</v>
      </c>
      <c r="C108" s="79">
        <f>SUM(C103+C86)</f>
        <v>155620.6</v>
      </c>
      <c r="D108" s="79">
        <f>SUM(D103+D86)</f>
        <v>155620.6</v>
      </c>
      <c r="E108" s="79">
        <f t="shared" ref="E108:J108" si="43">SUM(E103)</f>
        <v>0</v>
      </c>
      <c r="F108" s="79">
        <f t="shared" si="43"/>
        <v>0</v>
      </c>
      <c r="G108" s="79">
        <f t="shared" si="43"/>
        <v>8990.6</v>
      </c>
      <c r="H108" s="79">
        <f t="shared" si="43"/>
        <v>7511.1</v>
      </c>
      <c r="I108" s="79">
        <f>SUM(I103+I86)</f>
        <v>146630</v>
      </c>
      <c r="J108" s="79">
        <f t="shared" si="43"/>
        <v>24635.3</v>
      </c>
      <c r="K108" s="79">
        <f>SUM(K103+K86)</f>
        <v>0</v>
      </c>
      <c r="L108" s="174">
        <f>SUM(L103+L86)</f>
        <v>0</v>
      </c>
      <c r="M108" s="79">
        <f>SUM(E108+G108+I108+K108)</f>
        <v>155620.6</v>
      </c>
      <c r="N108" s="79">
        <f>SUM(F108+H108+J108+L108)</f>
        <v>32146.400000000001</v>
      </c>
    </row>
    <row r="109" spans="1:15" ht="18" customHeight="1" x14ac:dyDescent="0.25">
      <c r="A109" s="676" t="s">
        <v>27</v>
      </c>
      <c r="B109" s="677"/>
      <c r="C109" s="677"/>
      <c r="D109" s="677"/>
      <c r="E109" s="677"/>
      <c r="F109" s="677"/>
      <c r="G109" s="677"/>
      <c r="H109" s="677"/>
      <c r="I109" s="677"/>
      <c r="J109" s="677"/>
      <c r="K109" s="677"/>
      <c r="L109" s="677"/>
      <c r="M109" s="678"/>
      <c r="N109" s="679"/>
    </row>
    <row r="110" spans="1:15" s="236" customFormat="1" ht="57.75" customHeight="1" x14ac:dyDescent="0.2">
      <c r="A110" s="621"/>
      <c r="B110" s="342" t="s">
        <v>122</v>
      </c>
      <c r="C110" s="343">
        <v>100</v>
      </c>
      <c r="D110" s="343">
        <v>100</v>
      </c>
      <c r="E110" s="343"/>
      <c r="F110" s="343"/>
      <c r="G110" s="343">
        <v>100</v>
      </c>
      <c r="H110" s="343"/>
      <c r="I110" s="343"/>
      <c r="J110" s="343"/>
      <c r="K110" s="343"/>
      <c r="L110" s="343"/>
      <c r="M110" s="302">
        <f t="shared" ref="M110:M112" si="44">SUM(E110+G110+I110+K110)</f>
        <v>100</v>
      </c>
      <c r="N110" s="307">
        <f t="shared" ref="N110:N113" si="45">SUM(F110+H110+J110+L110)</f>
        <v>0</v>
      </c>
      <c r="O110" s="241"/>
    </row>
    <row r="111" spans="1:15" s="236" customFormat="1" ht="72.75" customHeight="1" x14ac:dyDescent="0.2">
      <c r="A111" s="621"/>
      <c r="B111" s="342" t="s">
        <v>58</v>
      </c>
      <c r="C111" s="343">
        <v>2100</v>
      </c>
      <c r="D111" s="343">
        <v>2100</v>
      </c>
      <c r="E111" s="343">
        <v>1000</v>
      </c>
      <c r="F111" s="343">
        <v>528.5</v>
      </c>
      <c r="G111" s="343">
        <v>1000</v>
      </c>
      <c r="H111" s="343">
        <v>526.79999999999995</v>
      </c>
      <c r="I111" s="343">
        <v>100</v>
      </c>
      <c r="J111" s="343">
        <v>334.2</v>
      </c>
      <c r="K111" s="343"/>
      <c r="L111" s="343"/>
      <c r="M111" s="302">
        <f t="shared" si="44"/>
        <v>2100</v>
      </c>
      <c r="N111" s="307">
        <f t="shared" si="45"/>
        <v>1389.5</v>
      </c>
      <c r="O111" s="241"/>
    </row>
    <row r="112" spans="1:15" s="236" customFormat="1" ht="52.5" customHeight="1" x14ac:dyDescent="0.2">
      <c r="A112" s="621"/>
      <c r="B112" s="342" t="s">
        <v>59</v>
      </c>
      <c r="C112" s="343">
        <v>500</v>
      </c>
      <c r="D112" s="343">
        <v>500</v>
      </c>
      <c r="E112" s="343"/>
      <c r="F112" s="343"/>
      <c r="G112" s="343">
        <v>500</v>
      </c>
      <c r="H112" s="343"/>
      <c r="I112" s="343"/>
      <c r="J112" s="343"/>
      <c r="K112" s="343"/>
      <c r="L112" s="343"/>
      <c r="M112" s="302">
        <f t="shared" si="44"/>
        <v>500</v>
      </c>
      <c r="N112" s="307">
        <f t="shared" si="45"/>
        <v>0</v>
      </c>
      <c r="O112" s="241"/>
    </row>
    <row r="113" spans="1:15" s="236" customFormat="1" ht="120" customHeight="1" x14ac:dyDescent="0.2">
      <c r="A113" s="621"/>
      <c r="B113" s="342" t="s">
        <v>123</v>
      </c>
      <c r="C113" s="343">
        <v>172.2</v>
      </c>
      <c r="D113" s="343">
        <v>172.2</v>
      </c>
      <c r="E113" s="343"/>
      <c r="F113" s="343"/>
      <c r="G113" s="343">
        <v>172.2</v>
      </c>
      <c r="H113" s="343"/>
      <c r="I113" s="343"/>
      <c r="J113" s="343"/>
      <c r="K113" s="343"/>
      <c r="L113" s="343"/>
      <c r="M113" s="343">
        <v>172.2</v>
      </c>
      <c r="N113" s="307">
        <f t="shared" si="45"/>
        <v>0</v>
      </c>
      <c r="O113" s="241"/>
    </row>
    <row r="114" spans="1:15" ht="37.5" x14ac:dyDescent="0.2">
      <c r="A114" s="25" t="s">
        <v>76</v>
      </c>
      <c r="B114" s="59"/>
      <c r="C114" s="29">
        <f t="shared" ref="C114:N114" si="46">SUM(C113+C111+C110+C112)</f>
        <v>2872.2</v>
      </c>
      <c r="D114" s="29">
        <f t="shared" si="46"/>
        <v>2872.2</v>
      </c>
      <c r="E114" s="29">
        <f t="shared" si="46"/>
        <v>1000</v>
      </c>
      <c r="F114" s="29">
        <f t="shared" si="46"/>
        <v>528.5</v>
      </c>
      <c r="G114" s="29">
        <f t="shared" si="46"/>
        <v>1772.2</v>
      </c>
      <c r="H114" s="29">
        <f t="shared" si="46"/>
        <v>526.79999999999995</v>
      </c>
      <c r="I114" s="29">
        <f t="shared" si="46"/>
        <v>100</v>
      </c>
      <c r="J114" s="29">
        <f t="shared" si="46"/>
        <v>334.2</v>
      </c>
      <c r="K114" s="29">
        <f t="shared" si="46"/>
        <v>0</v>
      </c>
      <c r="L114" s="29">
        <f t="shared" si="46"/>
        <v>0</v>
      </c>
      <c r="M114" s="29">
        <f t="shared" si="46"/>
        <v>2872.2</v>
      </c>
      <c r="N114" s="29">
        <f t="shared" si="46"/>
        <v>1389.5</v>
      </c>
    </row>
    <row r="115" spans="1:15" ht="15.75" x14ac:dyDescent="0.2">
      <c r="A115" s="28"/>
      <c r="B115" s="45" t="s">
        <v>80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175"/>
      <c r="M115" s="32"/>
      <c r="N115" s="32"/>
    </row>
    <row r="116" spans="1:15" ht="15.75" x14ac:dyDescent="0.2">
      <c r="A116" s="28"/>
      <c r="B116" s="45" t="s">
        <v>81</v>
      </c>
      <c r="C116" s="29">
        <f t="shared" ref="C116:N116" si="47">SUM(C110+C111+C113+C112)</f>
        <v>2872.2</v>
      </c>
      <c r="D116" s="29">
        <f t="shared" si="47"/>
        <v>2872.2</v>
      </c>
      <c r="E116" s="29">
        <f t="shared" si="47"/>
        <v>1000</v>
      </c>
      <c r="F116" s="29">
        <f t="shared" si="47"/>
        <v>528.5</v>
      </c>
      <c r="G116" s="29">
        <f t="shared" si="47"/>
        <v>1772.2</v>
      </c>
      <c r="H116" s="29">
        <f t="shared" si="47"/>
        <v>526.79999999999995</v>
      </c>
      <c r="I116" s="29">
        <f t="shared" si="47"/>
        <v>100</v>
      </c>
      <c r="J116" s="29">
        <f t="shared" si="47"/>
        <v>334.2</v>
      </c>
      <c r="K116" s="29">
        <f t="shared" si="47"/>
        <v>0</v>
      </c>
      <c r="L116" s="29">
        <f t="shared" si="47"/>
        <v>0</v>
      </c>
      <c r="M116" s="29">
        <f t="shared" si="47"/>
        <v>2872.2</v>
      </c>
      <c r="N116" s="29">
        <f t="shared" si="47"/>
        <v>1389.5</v>
      </c>
    </row>
    <row r="117" spans="1:15" s="1" customFormat="1" ht="32.25" customHeight="1" thickBot="1" x14ac:dyDescent="0.25">
      <c r="A117" s="28"/>
      <c r="B117" s="58" t="s">
        <v>82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175"/>
      <c r="M117" s="26"/>
      <c r="N117" s="182"/>
    </row>
    <row r="118" spans="1:15" s="235" customFormat="1" ht="44.25" customHeight="1" x14ac:dyDescent="0.2">
      <c r="A118" s="622" t="s">
        <v>28</v>
      </c>
      <c r="B118" s="344" t="s">
        <v>124</v>
      </c>
      <c r="C118" s="343">
        <v>127.9</v>
      </c>
      <c r="D118" s="343">
        <v>127.9</v>
      </c>
      <c r="E118" s="343">
        <v>127.9</v>
      </c>
      <c r="F118" s="343">
        <v>127.9</v>
      </c>
      <c r="G118" s="343"/>
      <c r="H118" s="345"/>
      <c r="I118" s="343"/>
      <c r="J118" s="343"/>
      <c r="K118" s="345"/>
      <c r="L118" s="343"/>
      <c r="M118" s="302">
        <f t="shared" ref="M118:M121" si="48">SUM(E118+G118+I118+K118)</f>
        <v>127.9</v>
      </c>
      <c r="N118" s="307">
        <f>SUM(F118+H118+J118+L118)</f>
        <v>127.9</v>
      </c>
      <c r="O118" s="320"/>
    </row>
    <row r="119" spans="1:15" s="235" customFormat="1" ht="44.25" customHeight="1" x14ac:dyDescent="0.2">
      <c r="A119" s="623"/>
      <c r="B119" s="344" t="s">
        <v>126</v>
      </c>
      <c r="C119" s="343">
        <v>2324</v>
      </c>
      <c r="D119" s="343">
        <v>2324</v>
      </c>
      <c r="E119" s="345"/>
      <c r="F119" s="345"/>
      <c r="G119" s="343">
        <v>2324</v>
      </c>
      <c r="H119" s="343">
        <v>2324</v>
      </c>
      <c r="I119" s="343"/>
      <c r="J119" s="343"/>
      <c r="K119" s="343"/>
      <c r="L119" s="346"/>
      <c r="M119" s="302">
        <f t="shared" si="48"/>
        <v>2324</v>
      </c>
      <c r="N119" s="307">
        <f>SUM(F119+H119+J119+L119)</f>
        <v>2324</v>
      </c>
      <c r="O119" s="320"/>
    </row>
    <row r="120" spans="1:15" s="235" customFormat="1" ht="33.75" customHeight="1" x14ac:dyDescent="0.2">
      <c r="A120" s="623"/>
      <c r="B120" s="344" t="s">
        <v>169</v>
      </c>
      <c r="C120" s="343">
        <v>44765.8</v>
      </c>
      <c r="D120" s="343">
        <v>44765.8</v>
      </c>
      <c r="E120" s="345"/>
      <c r="F120" s="345"/>
      <c r="G120" s="343"/>
      <c r="H120" s="343"/>
      <c r="I120" s="343">
        <v>44765.8</v>
      </c>
      <c r="J120" s="343"/>
      <c r="K120" s="343"/>
      <c r="L120" s="346"/>
      <c r="M120" s="302">
        <f t="shared" si="48"/>
        <v>44765.8</v>
      </c>
      <c r="N120" s="307">
        <f>SUM(F120+H120+J120+L120)</f>
        <v>0</v>
      </c>
      <c r="O120" s="320"/>
    </row>
    <row r="121" spans="1:15" s="235" customFormat="1" ht="27" customHeight="1" x14ac:dyDescent="0.2">
      <c r="A121" s="624"/>
      <c r="B121" s="344" t="s">
        <v>141</v>
      </c>
      <c r="C121" s="343">
        <v>304</v>
      </c>
      <c r="D121" s="343">
        <v>304</v>
      </c>
      <c r="E121" s="343"/>
      <c r="F121" s="345"/>
      <c r="G121" s="343">
        <v>304</v>
      </c>
      <c r="H121" s="343"/>
      <c r="I121" s="343"/>
      <c r="J121" s="343">
        <v>304</v>
      </c>
      <c r="K121" s="345"/>
      <c r="L121" s="347"/>
      <c r="M121" s="302">
        <f t="shared" si="48"/>
        <v>304</v>
      </c>
      <c r="N121" s="307">
        <f>SUM(F121+H121+J121+L121)</f>
        <v>304</v>
      </c>
      <c r="O121" s="320"/>
    </row>
    <row r="122" spans="1:15" ht="46.5" customHeight="1" x14ac:dyDescent="0.2">
      <c r="A122" s="25" t="s">
        <v>16</v>
      </c>
      <c r="B122" s="59"/>
      <c r="C122" s="29">
        <f t="shared" ref="C122:L122" si="49">SUM(C118+C121+C119+C120)</f>
        <v>47521.700000000004</v>
      </c>
      <c r="D122" s="29">
        <f t="shared" si="49"/>
        <v>47521.700000000004</v>
      </c>
      <c r="E122" s="29">
        <f t="shared" si="49"/>
        <v>127.9</v>
      </c>
      <c r="F122" s="29">
        <f t="shared" si="49"/>
        <v>127.9</v>
      </c>
      <c r="G122" s="29">
        <f t="shared" si="49"/>
        <v>2628</v>
      </c>
      <c r="H122" s="29">
        <f t="shared" si="49"/>
        <v>2324</v>
      </c>
      <c r="I122" s="29">
        <f t="shared" si="49"/>
        <v>44765.8</v>
      </c>
      <c r="J122" s="29">
        <f t="shared" si="49"/>
        <v>304</v>
      </c>
      <c r="K122" s="29">
        <f t="shared" si="49"/>
        <v>0</v>
      </c>
      <c r="L122" s="29">
        <f t="shared" si="49"/>
        <v>0</v>
      </c>
      <c r="M122" s="29">
        <f>SUM(M118+M119+M120+M121)</f>
        <v>47521.700000000004</v>
      </c>
      <c r="N122" s="29">
        <f>SUM(N118+N119+N121)</f>
        <v>2755.9</v>
      </c>
    </row>
    <row r="123" spans="1:15" ht="30" customHeight="1" x14ac:dyDescent="0.2">
      <c r="A123" s="612"/>
      <c r="B123" s="45" t="s">
        <v>80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175"/>
      <c r="M123" s="32"/>
      <c r="N123" s="32"/>
    </row>
    <row r="124" spans="1:15" ht="24" customHeight="1" x14ac:dyDescent="0.2">
      <c r="A124" s="625"/>
      <c r="B124" s="45" t="s">
        <v>81</v>
      </c>
      <c r="C124" s="29">
        <f t="shared" ref="C124:L124" si="50">SUM(C121+C118+C119+C120)</f>
        <v>47521.700000000004</v>
      </c>
      <c r="D124" s="29">
        <f t="shared" si="50"/>
        <v>47521.700000000004</v>
      </c>
      <c r="E124" s="29">
        <f t="shared" si="50"/>
        <v>127.9</v>
      </c>
      <c r="F124" s="29">
        <f t="shared" si="50"/>
        <v>127.9</v>
      </c>
      <c r="G124" s="29">
        <f t="shared" si="50"/>
        <v>2628</v>
      </c>
      <c r="H124" s="29">
        <f t="shared" si="50"/>
        <v>2324</v>
      </c>
      <c r="I124" s="29">
        <f t="shared" si="50"/>
        <v>44765.8</v>
      </c>
      <c r="J124" s="29">
        <f t="shared" si="50"/>
        <v>304</v>
      </c>
      <c r="K124" s="29">
        <f t="shared" si="50"/>
        <v>0</v>
      </c>
      <c r="L124" s="29">
        <f t="shared" si="50"/>
        <v>0</v>
      </c>
      <c r="M124" s="29">
        <f>SUM(G124+I124+K124+E124)</f>
        <v>47521.700000000004</v>
      </c>
      <c r="N124" s="228">
        <f>SUM(F124+H124+J124+L124)</f>
        <v>2755.9</v>
      </c>
    </row>
    <row r="125" spans="1:15" s="1" customFormat="1" ht="43.5" customHeight="1" thickBot="1" x14ac:dyDescent="0.25">
      <c r="A125" s="626"/>
      <c r="B125" s="58" t="s">
        <v>82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175">
        <v>0</v>
      </c>
      <c r="M125" s="26"/>
      <c r="N125" s="182"/>
    </row>
    <row r="126" spans="1:15" s="235" customFormat="1" ht="32.25" customHeight="1" x14ac:dyDescent="0.2">
      <c r="A126" s="622" t="s">
        <v>29</v>
      </c>
      <c r="B126" s="348" t="s">
        <v>170</v>
      </c>
      <c r="C126" s="349">
        <v>22365.9</v>
      </c>
      <c r="D126" s="349">
        <v>22365.9</v>
      </c>
      <c r="E126" s="349"/>
      <c r="F126" s="349"/>
      <c r="G126" s="349">
        <v>22365.9</v>
      </c>
      <c r="H126" s="349">
        <v>13767.1</v>
      </c>
      <c r="I126" s="349"/>
      <c r="J126" s="349">
        <v>5385.6</v>
      </c>
      <c r="K126" s="349"/>
      <c r="L126" s="350"/>
      <c r="M126" s="302">
        <f t="shared" ref="M126:M132" si="51">SUM(E126+G126+I126+K126)</f>
        <v>22365.9</v>
      </c>
      <c r="N126" s="307">
        <f t="shared" ref="N126:N132" si="52">SUM(F126+H126+J126+L126)</f>
        <v>19152.7</v>
      </c>
      <c r="O126" s="320"/>
    </row>
    <row r="127" spans="1:15" s="235" customFormat="1" ht="48" customHeight="1" x14ac:dyDescent="0.2">
      <c r="A127" s="621"/>
      <c r="B127" s="348" t="s">
        <v>171</v>
      </c>
      <c r="C127" s="349">
        <v>3872</v>
      </c>
      <c r="D127" s="349">
        <v>3872</v>
      </c>
      <c r="E127" s="349"/>
      <c r="F127" s="349"/>
      <c r="G127" s="349">
        <v>3872</v>
      </c>
      <c r="H127" s="349">
        <v>838.7</v>
      </c>
      <c r="I127" s="349"/>
      <c r="J127" s="349">
        <v>1392.8</v>
      </c>
      <c r="K127" s="349"/>
      <c r="L127" s="350"/>
      <c r="M127" s="302">
        <f t="shared" si="51"/>
        <v>3872</v>
      </c>
      <c r="N127" s="307">
        <f t="shared" si="52"/>
        <v>2231.5</v>
      </c>
      <c r="O127" s="320"/>
    </row>
    <row r="128" spans="1:15" s="235" customFormat="1" ht="27.75" customHeight="1" x14ac:dyDescent="0.2">
      <c r="A128" s="621"/>
      <c r="B128" s="351" t="s">
        <v>172</v>
      </c>
      <c r="C128" s="349">
        <v>2280</v>
      </c>
      <c r="D128" s="349">
        <v>2280</v>
      </c>
      <c r="E128" s="349"/>
      <c r="F128" s="349"/>
      <c r="G128" s="349">
        <v>2280</v>
      </c>
      <c r="H128" s="349">
        <v>592</v>
      </c>
      <c r="I128" s="349"/>
      <c r="J128" s="349">
        <v>723</v>
      </c>
      <c r="K128" s="349"/>
      <c r="L128" s="352"/>
      <c r="M128" s="302">
        <f t="shared" si="51"/>
        <v>2280</v>
      </c>
      <c r="N128" s="307">
        <f t="shared" si="52"/>
        <v>1315</v>
      </c>
      <c r="O128" s="320"/>
    </row>
    <row r="129" spans="1:15" s="235" customFormat="1" ht="45" customHeight="1" x14ac:dyDescent="0.2">
      <c r="A129" s="621"/>
      <c r="B129" s="351" t="s">
        <v>173</v>
      </c>
      <c r="C129" s="349">
        <v>1091.8</v>
      </c>
      <c r="D129" s="349">
        <v>1091.8</v>
      </c>
      <c r="E129" s="349"/>
      <c r="F129" s="349"/>
      <c r="G129" s="349">
        <v>1091.8</v>
      </c>
      <c r="H129" s="349"/>
      <c r="I129" s="349"/>
      <c r="J129" s="349">
        <v>294.89999999999998</v>
      </c>
      <c r="K129" s="349"/>
      <c r="L129" s="352"/>
      <c r="M129" s="302">
        <f t="shared" si="51"/>
        <v>1091.8</v>
      </c>
      <c r="N129" s="307">
        <f t="shared" si="52"/>
        <v>294.89999999999998</v>
      </c>
      <c r="O129" s="320"/>
    </row>
    <row r="130" spans="1:15" s="235" customFormat="1" ht="34.5" customHeight="1" x14ac:dyDescent="0.2">
      <c r="A130" s="621"/>
      <c r="B130" s="351" t="s">
        <v>174</v>
      </c>
      <c r="C130" s="349">
        <v>4239</v>
      </c>
      <c r="D130" s="349">
        <v>4239</v>
      </c>
      <c r="E130" s="349">
        <v>2000</v>
      </c>
      <c r="F130" s="349"/>
      <c r="G130" s="349">
        <v>2239</v>
      </c>
      <c r="H130" s="349">
        <v>2270.1</v>
      </c>
      <c r="I130" s="349"/>
      <c r="J130" s="349">
        <v>655</v>
      </c>
      <c r="K130" s="349"/>
      <c r="L130" s="352"/>
      <c r="M130" s="302">
        <f t="shared" si="51"/>
        <v>4239</v>
      </c>
      <c r="N130" s="307">
        <f t="shared" si="52"/>
        <v>2925.1</v>
      </c>
      <c r="O130" s="320"/>
    </row>
    <row r="131" spans="1:15" s="235" customFormat="1" ht="41.25" customHeight="1" x14ac:dyDescent="0.2">
      <c r="A131" s="621"/>
      <c r="B131" s="353" t="s">
        <v>175</v>
      </c>
      <c r="C131" s="339">
        <v>15195.5</v>
      </c>
      <c r="D131" s="339">
        <v>15195.5</v>
      </c>
      <c r="E131" s="339"/>
      <c r="F131" s="339"/>
      <c r="G131" s="339">
        <v>15195.5</v>
      </c>
      <c r="H131" s="339">
        <v>13695.4</v>
      </c>
      <c r="I131" s="339"/>
      <c r="J131" s="339">
        <v>1500</v>
      </c>
      <c r="K131" s="339"/>
      <c r="L131" s="354"/>
      <c r="M131" s="302">
        <f t="shared" si="51"/>
        <v>15195.5</v>
      </c>
      <c r="N131" s="307">
        <f t="shared" si="52"/>
        <v>15195.4</v>
      </c>
      <c r="O131" s="320"/>
    </row>
    <row r="132" spans="1:15" s="235" customFormat="1" ht="32.25" customHeight="1" x14ac:dyDescent="0.2">
      <c r="A132" s="621"/>
      <c r="B132" s="353" t="s">
        <v>176</v>
      </c>
      <c r="C132" s="339">
        <v>2246</v>
      </c>
      <c r="D132" s="339">
        <v>2246</v>
      </c>
      <c r="E132" s="339"/>
      <c r="F132" s="339"/>
      <c r="G132" s="339">
        <v>2246</v>
      </c>
      <c r="H132" s="339">
        <v>343.9</v>
      </c>
      <c r="I132" s="339"/>
      <c r="J132" s="339">
        <v>195.6</v>
      </c>
      <c r="K132" s="339"/>
      <c r="L132" s="354"/>
      <c r="M132" s="302">
        <f t="shared" si="51"/>
        <v>2246</v>
      </c>
      <c r="N132" s="307">
        <f t="shared" si="52"/>
        <v>539.5</v>
      </c>
      <c r="O132" s="320"/>
    </row>
    <row r="133" spans="1:15" ht="46.5" customHeight="1" x14ac:dyDescent="0.2">
      <c r="A133" s="25" t="s">
        <v>16</v>
      </c>
      <c r="B133" s="59"/>
      <c r="C133" s="31">
        <f t="shared" ref="C133:N133" si="53">SUM(C132+C131+C130+C129+C128+C127+C126)</f>
        <v>51290.2</v>
      </c>
      <c r="D133" s="31">
        <f t="shared" si="53"/>
        <v>51290.2</v>
      </c>
      <c r="E133" s="31">
        <f t="shared" si="53"/>
        <v>2000</v>
      </c>
      <c r="F133" s="31">
        <f t="shared" si="53"/>
        <v>0</v>
      </c>
      <c r="G133" s="31">
        <f t="shared" si="53"/>
        <v>49290.2</v>
      </c>
      <c r="H133" s="31">
        <f t="shared" si="53"/>
        <v>31507.200000000004</v>
      </c>
      <c r="I133" s="31">
        <f t="shared" si="53"/>
        <v>0</v>
      </c>
      <c r="J133" s="31">
        <f t="shared" si="53"/>
        <v>10146.900000000001</v>
      </c>
      <c r="K133" s="31">
        <f t="shared" si="53"/>
        <v>0</v>
      </c>
      <c r="L133" s="31">
        <f t="shared" si="53"/>
        <v>0</v>
      </c>
      <c r="M133" s="31">
        <f t="shared" si="53"/>
        <v>51290.2</v>
      </c>
      <c r="N133" s="31">
        <f t="shared" si="53"/>
        <v>41654.100000000006</v>
      </c>
    </row>
    <row r="134" spans="1:15" ht="27.75" customHeight="1" x14ac:dyDescent="0.2">
      <c r="A134" s="627"/>
      <c r="B134" s="45" t="s">
        <v>80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173"/>
      <c r="M134" s="26"/>
      <c r="N134" s="32"/>
    </row>
    <row r="135" spans="1:15" ht="27" customHeight="1" x14ac:dyDescent="0.2">
      <c r="A135" s="628"/>
      <c r="B135" s="45" t="s">
        <v>81</v>
      </c>
      <c r="C135" s="31">
        <f t="shared" ref="C135:L135" si="54">SUM(C132+C131+C130+C129+C128+C127+C126)</f>
        <v>51290.2</v>
      </c>
      <c r="D135" s="31">
        <f t="shared" si="54"/>
        <v>51290.2</v>
      </c>
      <c r="E135" s="31">
        <f t="shared" si="54"/>
        <v>2000</v>
      </c>
      <c r="F135" s="31">
        <f t="shared" si="54"/>
        <v>0</v>
      </c>
      <c r="G135" s="31">
        <f t="shared" si="54"/>
        <v>49290.2</v>
      </c>
      <c r="H135" s="31">
        <f t="shared" si="54"/>
        <v>31507.200000000004</v>
      </c>
      <c r="I135" s="31">
        <f t="shared" si="54"/>
        <v>0</v>
      </c>
      <c r="J135" s="31">
        <f t="shared" si="54"/>
        <v>10146.900000000001</v>
      </c>
      <c r="K135" s="31">
        <f t="shared" si="54"/>
        <v>0</v>
      </c>
      <c r="L135" s="31">
        <f t="shared" si="54"/>
        <v>0</v>
      </c>
      <c r="M135" s="31">
        <f>SUM(E135+G135+I135+K135)</f>
        <v>51290.2</v>
      </c>
      <c r="N135" s="31">
        <f>SUM(N132+N131+N130+N129+N128+N127+N126)</f>
        <v>41654.100000000006</v>
      </c>
    </row>
    <row r="136" spans="1:15" s="1" customFormat="1" ht="32.25" customHeight="1" thickBot="1" x14ac:dyDescent="0.25">
      <c r="A136" s="629"/>
      <c r="B136" s="58" t="s">
        <v>82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173"/>
      <c r="M136" s="26"/>
      <c r="N136" s="182"/>
    </row>
    <row r="137" spans="1:15" s="1" customFormat="1" ht="167.25" customHeight="1" x14ac:dyDescent="0.2">
      <c r="A137" s="385" t="s">
        <v>78</v>
      </c>
      <c r="B137" s="30" t="s">
        <v>65</v>
      </c>
      <c r="C137" s="31">
        <v>5085.3999999999996</v>
      </c>
      <c r="D137" s="31">
        <v>5085.3999999999996</v>
      </c>
      <c r="E137" s="31">
        <v>1271.3</v>
      </c>
      <c r="F137" s="31">
        <v>1161.0999999999999</v>
      </c>
      <c r="G137" s="31">
        <v>1271.4000000000001</v>
      </c>
      <c r="H137" s="31">
        <v>1274.2</v>
      </c>
      <c r="I137" s="31">
        <v>1271.3</v>
      </c>
      <c r="J137" s="31">
        <v>1376</v>
      </c>
      <c r="K137" s="31">
        <v>1271.4000000000001</v>
      </c>
      <c r="L137" s="173">
        <v>0</v>
      </c>
      <c r="M137" s="26">
        <f t="shared" ref="M137:N139" si="55">SUM(E137+G137+I137+K137)</f>
        <v>5085.3999999999996</v>
      </c>
      <c r="N137" s="421">
        <f t="shared" si="55"/>
        <v>3811.3</v>
      </c>
    </row>
    <row r="138" spans="1:15" s="1" customFormat="1" ht="156.75" customHeight="1" x14ac:dyDescent="0.2">
      <c r="A138" s="385" t="s">
        <v>128</v>
      </c>
      <c r="B138" s="30" t="s">
        <v>65</v>
      </c>
      <c r="C138" s="31">
        <v>55457.5</v>
      </c>
      <c r="D138" s="31">
        <v>55457.5</v>
      </c>
      <c r="E138" s="31">
        <v>11421.4</v>
      </c>
      <c r="F138" s="31">
        <v>11421.7</v>
      </c>
      <c r="G138" s="31">
        <v>12521</v>
      </c>
      <c r="H138" s="31">
        <v>11403.4</v>
      </c>
      <c r="I138" s="31">
        <v>13598.5</v>
      </c>
      <c r="J138" s="31">
        <v>19011.3</v>
      </c>
      <c r="K138" s="31">
        <v>17916.599999999999</v>
      </c>
      <c r="L138" s="31"/>
      <c r="M138" s="26">
        <f t="shared" si="55"/>
        <v>55457.5</v>
      </c>
      <c r="N138" s="239">
        <f t="shared" si="55"/>
        <v>41836.399999999994</v>
      </c>
    </row>
    <row r="139" spans="1:15" s="1" customFormat="1" ht="147.75" customHeight="1" thickBot="1" x14ac:dyDescent="0.25">
      <c r="A139" s="386" t="s">
        <v>142</v>
      </c>
      <c r="B139" s="30" t="s">
        <v>65</v>
      </c>
      <c r="C139" s="31">
        <v>12676</v>
      </c>
      <c r="D139" s="31">
        <v>12676</v>
      </c>
      <c r="E139" s="31">
        <v>3169</v>
      </c>
      <c r="F139" s="31">
        <v>2917.6</v>
      </c>
      <c r="G139" s="31">
        <v>3169</v>
      </c>
      <c r="H139" s="31">
        <v>5000</v>
      </c>
      <c r="I139" s="31">
        <v>3169</v>
      </c>
      <c r="J139" s="31">
        <v>2424.9</v>
      </c>
      <c r="K139" s="31">
        <v>3169</v>
      </c>
      <c r="L139" s="31"/>
      <c r="M139" s="31">
        <f t="shared" si="55"/>
        <v>12676</v>
      </c>
      <c r="N139" s="31">
        <f t="shared" si="55"/>
        <v>10342.5</v>
      </c>
    </row>
    <row r="140" spans="1:15" s="1" customFormat="1" ht="37.5" customHeight="1" x14ac:dyDescent="0.2">
      <c r="A140" s="61" t="s">
        <v>77</v>
      </c>
      <c r="B140" s="54"/>
      <c r="C140" s="55">
        <f>SUM(C139+C137+C133+C122+C114+C138)</f>
        <v>174903</v>
      </c>
      <c r="D140" s="55">
        <f>SUM(D139+D137+D133+D122+D114+D138)</f>
        <v>174903</v>
      </c>
      <c r="E140" s="55">
        <f>SUM(E139+E137+E133+E122+E114+E138)</f>
        <v>18989.599999999999</v>
      </c>
      <c r="F140" s="55">
        <f>SUM(F139+F137+F133+F122+F114+F138)</f>
        <v>16156.8</v>
      </c>
      <c r="G140" s="55">
        <f t="shared" ref="G140:L140" si="56">SUM(G139+G137+G133+G122+G114)</f>
        <v>58130.799999999996</v>
      </c>
      <c r="H140" s="55">
        <f t="shared" si="56"/>
        <v>40632.200000000004</v>
      </c>
      <c r="I140" s="55">
        <f t="shared" si="56"/>
        <v>49306.100000000006</v>
      </c>
      <c r="J140" s="55">
        <f t="shared" si="56"/>
        <v>14586.000000000002</v>
      </c>
      <c r="K140" s="55">
        <f t="shared" si="56"/>
        <v>4440.3999999999996</v>
      </c>
      <c r="L140" s="55">
        <f t="shared" si="56"/>
        <v>0</v>
      </c>
      <c r="M140" s="55">
        <f>SUM(M139+M137+M133+M122+M114+M138)</f>
        <v>174903</v>
      </c>
      <c r="N140" s="55">
        <f>SUM(N139+N137+N133+N122+N114+N138)</f>
        <v>101789.70000000001</v>
      </c>
    </row>
    <row r="141" spans="1:15" s="1" customFormat="1" ht="23.25" customHeight="1" x14ac:dyDescent="0.2">
      <c r="A141" s="687"/>
      <c r="B141" s="64" t="s">
        <v>80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176"/>
      <c r="M141" s="72"/>
      <c r="N141" s="91"/>
    </row>
    <row r="142" spans="1:15" s="1" customFormat="1" ht="23.25" customHeight="1" x14ac:dyDescent="0.2">
      <c r="A142" s="688"/>
      <c r="B142" s="64" t="s">
        <v>81</v>
      </c>
      <c r="C142" s="143">
        <f t="shared" ref="C142:N142" si="57">SUM(C139+C137+C135+C124+C116+C138)</f>
        <v>174903</v>
      </c>
      <c r="D142" s="143">
        <f t="shared" si="57"/>
        <v>174903</v>
      </c>
      <c r="E142" s="143">
        <f t="shared" si="57"/>
        <v>18989.599999999999</v>
      </c>
      <c r="F142" s="143">
        <f t="shared" si="57"/>
        <v>16156.8</v>
      </c>
      <c r="G142" s="143">
        <f t="shared" si="57"/>
        <v>70651.799999999988</v>
      </c>
      <c r="H142" s="143">
        <f t="shared" si="57"/>
        <v>52035.600000000006</v>
      </c>
      <c r="I142" s="143">
        <f t="shared" si="57"/>
        <v>62904.600000000006</v>
      </c>
      <c r="J142" s="143">
        <f t="shared" si="57"/>
        <v>33597.300000000003</v>
      </c>
      <c r="K142" s="143">
        <f t="shared" si="57"/>
        <v>22357</v>
      </c>
      <c r="L142" s="143">
        <f t="shared" si="57"/>
        <v>0</v>
      </c>
      <c r="M142" s="143">
        <f t="shared" si="57"/>
        <v>174903</v>
      </c>
      <c r="N142" s="143">
        <f t="shared" si="57"/>
        <v>101789.70000000001</v>
      </c>
    </row>
    <row r="143" spans="1:15" s="1" customFormat="1" ht="39.75" customHeight="1" thickBot="1" x14ac:dyDescent="0.25">
      <c r="A143" s="689"/>
      <c r="B143" s="65" t="s">
        <v>82</v>
      </c>
      <c r="C143" s="71">
        <f t="shared" ref="C143:L143" si="58">SUM(C136+C125+C117)</f>
        <v>0</v>
      </c>
      <c r="D143" s="71">
        <f t="shared" si="58"/>
        <v>0</v>
      </c>
      <c r="E143" s="71">
        <f t="shared" si="58"/>
        <v>0</v>
      </c>
      <c r="F143" s="71">
        <f t="shared" si="58"/>
        <v>0</v>
      </c>
      <c r="G143" s="71">
        <f t="shared" si="58"/>
        <v>0</v>
      </c>
      <c r="H143" s="71">
        <f t="shared" si="58"/>
        <v>0</v>
      </c>
      <c r="I143" s="71">
        <f t="shared" si="58"/>
        <v>0</v>
      </c>
      <c r="J143" s="71">
        <f t="shared" si="58"/>
        <v>0</v>
      </c>
      <c r="K143" s="71">
        <f t="shared" si="58"/>
        <v>0</v>
      </c>
      <c r="L143" s="176">
        <f t="shared" si="58"/>
        <v>0</v>
      </c>
      <c r="M143" s="72"/>
      <c r="N143" s="91"/>
    </row>
    <row r="144" spans="1:15" ht="18" x14ac:dyDescent="0.25">
      <c r="A144" s="597" t="s">
        <v>30</v>
      </c>
      <c r="B144" s="619"/>
      <c r="C144" s="619"/>
      <c r="D144" s="619"/>
      <c r="E144" s="619"/>
      <c r="F144" s="619"/>
      <c r="G144" s="619"/>
      <c r="H144" s="619"/>
      <c r="I144" s="619"/>
      <c r="J144" s="619"/>
      <c r="K144" s="619"/>
      <c r="L144" s="619"/>
      <c r="M144" s="620"/>
      <c r="N144" s="620"/>
      <c r="O144" s="620"/>
    </row>
    <row r="145" spans="1:14" ht="127.5" customHeight="1" x14ac:dyDescent="0.2">
      <c r="A145" s="319" t="s">
        <v>31</v>
      </c>
      <c r="B145" s="387" t="s">
        <v>60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/>
      <c r="J145" s="39"/>
      <c r="K145" s="39"/>
      <c r="L145" s="39"/>
      <c r="M145" s="39">
        <v>0</v>
      </c>
      <c r="N145" s="39">
        <v>0</v>
      </c>
    </row>
    <row r="146" spans="1:14" ht="43.5" customHeight="1" x14ac:dyDescent="0.2">
      <c r="A146" s="122" t="s">
        <v>16</v>
      </c>
      <c r="B146" s="59"/>
      <c r="C146" s="81">
        <f t="shared" ref="C146:L146" si="59">SUM(C145)</f>
        <v>0</v>
      </c>
      <c r="D146" s="81">
        <f t="shared" si="59"/>
        <v>0</v>
      </c>
      <c r="E146" s="81">
        <f t="shared" si="59"/>
        <v>0</v>
      </c>
      <c r="F146" s="81">
        <f t="shared" si="59"/>
        <v>0</v>
      </c>
      <c r="G146" s="81">
        <f t="shared" si="59"/>
        <v>0</v>
      </c>
      <c r="H146" s="81">
        <f t="shared" si="59"/>
        <v>0</v>
      </c>
      <c r="I146" s="81">
        <f t="shared" si="59"/>
        <v>0</v>
      </c>
      <c r="J146" s="81">
        <f t="shared" si="59"/>
        <v>0</v>
      </c>
      <c r="K146" s="81">
        <f t="shared" si="59"/>
        <v>0</v>
      </c>
      <c r="L146" s="81">
        <f t="shared" si="59"/>
        <v>0</v>
      </c>
      <c r="M146" s="32">
        <f>SUM(M145)</f>
        <v>0</v>
      </c>
      <c r="N146" s="32">
        <f>SUM(N145)</f>
        <v>0</v>
      </c>
    </row>
    <row r="147" spans="1:14" ht="24" customHeight="1" x14ac:dyDescent="0.2">
      <c r="A147" s="123"/>
      <c r="B147" s="45" t="s">
        <v>80</v>
      </c>
      <c r="C147" s="81"/>
      <c r="D147" s="81"/>
      <c r="E147" s="81"/>
      <c r="F147" s="81"/>
      <c r="G147" s="81"/>
      <c r="H147" s="81"/>
      <c r="I147" s="81"/>
      <c r="J147" s="81"/>
      <c r="K147" s="81"/>
      <c r="L147" s="32"/>
      <c r="M147" s="32"/>
      <c r="N147" s="32"/>
    </row>
    <row r="148" spans="1:14" ht="26.25" customHeight="1" x14ac:dyDescent="0.2">
      <c r="A148" s="123"/>
      <c r="B148" s="45" t="s">
        <v>81</v>
      </c>
      <c r="C148" s="81">
        <f t="shared" ref="C148:L148" si="60">SUM(C145)</f>
        <v>0</v>
      </c>
      <c r="D148" s="81">
        <f t="shared" si="60"/>
        <v>0</v>
      </c>
      <c r="E148" s="81">
        <f t="shared" si="60"/>
        <v>0</v>
      </c>
      <c r="F148" s="81">
        <f t="shared" si="60"/>
        <v>0</v>
      </c>
      <c r="G148" s="81">
        <f t="shared" si="60"/>
        <v>0</v>
      </c>
      <c r="H148" s="81">
        <f t="shared" si="60"/>
        <v>0</v>
      </c>
      <c r="I148" s="81">
        <f t="shared" si="60"/>
        <v>0</v>
      </c>
      <c r="J148" s="81">
        <f t="shared" si="60"/>
        <v>0</v>
      </c>
      <c r="K148" s="81">
        <f t="shared" si="60"/>
        <v>0</v>
      </c>
      <c r="L148" s="81">
        <f t="shared" si="60"/>
        <v>0</v>
      </c>
      <c r="M148" s="32">
        <f>SUM(M145)</f>
        <v>0</v>
      </c>
      <c r="N148" s="32">
        <f>SUM(N145)</f>
        <v>0</v>
      </c>
    </row>
    <row r="149" spans="1:14" s="1" customFormat="1" ht="32.25" customHeight="1" thickBot="1" x14ac:dyDescent="0.25">
      <c r="A149" s="124"/>
      <c r="B149" s="58" t="s">
        <v>82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26"/>
      <c r="M149" s="26"/>
      <c r="N149" s="182"/>
    </row>
    <row r="150" spans="1:14" ht="60.75" customHeight="1" x14ac:dyDescent="0.2">
      <c r="A150" s="639" t="s">
        <v>32</v>
      </c>
      <c r="B150" s="378" t="s">
        <v>143</v>
      </c>
      <c r="C150" s="423">
        <v>1870</v>
      </c>
      <c r="D150" s="423">
        <v>1870</v>
      </c>
      <c r="E150" s="312"/>
      <c r="F150" s="312"/>
      <c r="G150" s="423">
        <v>1870</v>
      </c>
      <c r="H150" s="268">
        <v>1860.6</v>
      </c>
      <c r="I150" s="300"/>
      <c r="J150" s="314"/>
      <c r="K150" s="300"/>
      <c r="L150" s="300"/>
      <c r="M150" s="268">
        <f t="shared" ref="M150:M157" si="61">SUM(E150+G150+I150+K150)</f>
        <v>1870</v>
      </c>
      <c r="N150" s="269">
        <f t="shared" ref="N150:N157" si="62">SUM(F150+H150+J150+L150)</f>
        <v>1860.6</v>
      </c>
    </row>
    <row r="151" spans="1:14" ht="72" customHeight="1" x14ac:dyDescent="0.2">
      <c r="A151" s="690"/>
      <c r="B151" s="380" t="s">
        <v>144</v>
      </c>
      <c r="C151" s="422">
        <v>8352</v>
      </c>
      <c r="D151" s="422">
        <v>8352</v>
      </c>
      <c r="E151" s="315"/>
      <c r="F151" s="315"/>
      <c r="G151" s="316"/>
      <c r="H151" s="313"/>
      <c r="I151" s="300"/>
      <c r="J151" s="317"/>
      <c r="K151" s="422">
        <v>8352</v>
      </c>
      <c r="L151" s="302"/>
      <c r="M151" s="268">
        <f t="shared" si="61"/>
        <v>8352</v>
      </c>
      <c r="N151" s="269">
        <f t="shared" si="62"/>
        <v>0</v>
      </c>
    </row>
    <row r="152" spans="1:14" ht="54" customHeight="1" x14ac:dyDescent="0.25">
      <c r="A152" s="690"/>
      <c r="B152" s="470" t="s">
        <v>145</v>
      </c>
      <c r="C152" s="423">
        <v>290</v>
      </c>
      <c r="D152" s="423">
        <v>290</v>
      </c>
      <c r="E152" s="302"/>
      <c r="F152" s="302"/>
      <c r="G152" s="302"/>
      <c r="H152" s="302"/>
      <c r="I152" s="302"/>
      <c r="J152" s="318"/>
      <c r="K152" s="423">
        <v>290</v>
      </c>
      <c r="L152" s="302"/>
      <c r="M152" s="268">
        <f t="shared" si="61"/>
        <v>290</v>
      </c>
      <c r="N152" s="269">
        <f t="shared" si="62"/>
        <v>0</v>
      </c>
    </row>
    <row r="153" spans="1:14" ht="45" customHeight="1" x14ac:dyDescent="0.25">
      <c r="A153" s="690"/>
      <c r="B153" s="471" t="s">
        <v>129</v>
      </c>
      <c r="C153" s="423">
        <v>1800</v>
      </c>
      <c r="D153" s="423">
        <v>1800</v>
      </c>
      <c r="E153" s="302"/>
      <c r="F153" s="302"/>
      <c r="G153" s="423">
        <v>1800</v>
      </c>
      <c r="H153" s="302">
        <v>1782</v>
      </c>
      <c r="I153" s="302"/>
      <c r="J153" s="318"/>
      <c r="K153" s="423"/>
      <c r="L153" s="302"/>
      <c r="M153" s="268">
        <f t="shared" si="61"/>
        <v>1800</v>
      </c>
      <c r="N153" s="269">
        <f t="shared" si="62"/>
        <v>1782</v>
      </c>
    </row>
    <row r="154" spans="1:14" ht="52.5" customHeight="1" x14ac:dyDescent="0.25">
      <c r="A154" s="690"/>
      <c r="B154" s="471" t="s">
        <v>146</v>
      </c>
      <c r="C154" s="423">
        <v>87</v>
      </c>
      <c r="D154" s="423">
        <v>87</v>
      </c>
      <c r="E154" s="302"/>
      <c r="F154" s="302"/>
      <c r="G154" s="423">
        <v>87</v>
      </c>
      <c r="H154" s="423">
        <v>87</v>
      </c>
      <c r="I154" s="302"/>
      <c r="J154" s="318"/>
      <c r="K154" s="423"/>
      <c r="L154" s="302"/>
      <c r="M154" s="268">
        <f t="shared" si="61"/>
        <v>87</v>
      </c>
      <c r="N154" s="269">
        <f t="shared" si="62"/>
        <v>87</v>
      </c>
    </row>
    <row r="155" spans="1:14" ht="41.25" customHeight="1" x14ac:dyDescent="0.25">
      <c r="A155" s="690"/>
      <c r="B155" s="471" t="s">
        <v>190</v>
      </c>
      <c r="C155" s="423">
        <v>93</v>
      </c>
      <c r="D155" s="423">
        <v>93</v>
      </c>
      <c r="E155" s="302"/>
      <c r="F155" s="302"/>
      <c r="G155" s="302"/>
      <c r="H155" s="302"/>
      <c r="I155" s="302"/>
      <c r="J155" s="318"/>
      <c r="K155" s="423">
        <v>93</v>
      </c>
      <c r="L155" s="302"/>
      <c r="M155" s="268">
        <f t="shared" si="61"/>
        <v>93</v>
      </c>
      <c r="N155" s="269">
        <f t="shared" si="62"/>
        <v>0</v>
      </c>
    </row>
    <row r="156" spans="1:14" ht="68.25" customHeight="1" x14ac:dyDescent="0.25">
      <c r="A156" s="690"/>
      <c r="B156" s="471" t="s">
        <v>177</v>
      </c>
      <c r="C156" s="423">
        <v>70</v>
      </c>
      <c r="D156" s="423">
        <v>70</v>
      </c>
      <c r="E156" s="302"/>
      <c r="F156" s="302"/>
      <c r="G156" s="302"/>
      <c r="H156" s="302"/>
      <c r="I156" s="302">
        <v>70</v>
      </c>
      <c r="J156" s="318">
        <v>40</v>
      </c>
      <c r="K156" s="423"/>
      <c r="L156" s="302"/>
      <c r="M156" s="268">
        <f t="shared" si="61"/>
        <v>70</v>
      </c>
      <c r="N156" s="269">
        <f t="shared" si="62"/>
        <v>40</v>
      </c>
    </row>
    <row r="157" spans="1:14" ht="60" customHeight="1" x14ac:dyDescent="0.25">
      <c r="A157" s="690"/>
      <c r="B157" s="471" t="s">
        <v>178</v>
      </c>
      <c r="C157" s="423">
        <v>300</v>
      </c>
      <c r="D157" s="423">
        <v>300</v>
      </c>
      <c r="E157" s="302"/>
      <c r="F157" s="302"/>
      <c r="G157" s="302"/>
      <c r="H157" s="302"/>
      <c r="I157" s="302"/>
      <c r="J157" s="318"/>
      <c r="K157" s="423">
        <v>300</v>
      </c>
      <c r="L157" s="302"/>
      <c r="M157" s="268">
        <f t="shared" si="61"/>
        <v>300</v>
      </c>
      <c r="N157" s="269">
        <f t="shared" si="62"/>
        <v>0</v>
      </c>
    </row>
    <row r="158" spans="1:14" ht="40.5" customHeight="1" x14ac:dyDescent="0.2">
      <c r="A158" s="25" t="s">
        <v>16</v>
      </c>
      <c r="B158" s="59"/>
      <c r="C158" s="26">
        <f t="shared" ref="C158:N158" si="63">SUM(C150+C151+C152+C153+C154+C155+C156+C157)</f>
        <v>12862</v>
      </c>
      <c r="D158" s="26">
        <f t="shared" si="63"/>
        <v>12862</v>
      </c>
      <c r="E158" s="26">
        <f t="shared" si="63"/>
        <v>0</v>
      </c>
      <c r="F158" s="26">
        <f t="shared" si="63"/>
        <v>0</v>
      </c>
      <c r="G158" s="26">
        <f t="shared" si="63"/>
        <v>3757</v>
      </c>
      <c r="H158" s="26">
        <f t="shared" si="63"/>
        <v>3729.6</v>
      </c>
      <c r="I158" s="26">
        <f t="shared" si="63"/>
        <v>70</v>
      </c>
      <c r="J158" s="26">
        <f t="shared" si="63"/>
        <v>40</v>
      </c>
      <c r="K158" s="26">
        <f t="shared" si="63"/>
        <v>9035</v>
      </c>
      <c r="L158" s="26">
        <f t="shared" si="63"/>
        <v>0</v>
      </c>
      <c r="M158" s="26">
        <f t="shared" si="63"/>
        <v>12862</v>
      </c>
      <c r="N158" s="26">
        <f t="shared" si="63"/>
        <v>3769.6</v>
      </c>
    </row>
    <row r="159" spans="1:14" ht="27" customHeight="1" x14ac:dyDescent="0.2">
      <c r="A159" s="25"/>
      <c r="B159" s="45" t="s">
        <v>80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 ht="30" customHeight="1" x14ac:dyDescent="0.2">
      <c r="A160" s="25"/>
      <c r="B160" s="45" t="s">
        <v>81</v>
      </c>
      <c r="C160" s="26">
        <f t="shared" ref="C160:N160" si="64">SUM(C155+C154+C153+C152+C151+C150+C156)</f>
        <v>12562</v>
      </c>
      <c r="D160" s="26">
        <f t="shared" si="64"/>
        <v>12562</v>
      </c>
      <c r="E160" s="26">
        <f t="shared" si="64"/>
        <v>0</v>
      </c>
      <c r="F160" s="26">
        <f t="shared" si="64"/>
        <v>0</v>
      </c>
      <c r="G160" s="26">
        <f t="shared" si="64"/>
        <v>3757</v>
      </c>
      <c r="H160" s="26">
        <f t="shared" si="64"/>
        <v>3729.6</v>
      </c>
      <c r="I160" s="26">
        <f t="shared" si="64"/>
        <v>70</v>
      </c>
      <c r="J160" s="26">
        <f t="shared" si="64"/>
        <v>40</v>
      </c>
      <c r="K160" s="26">
        <f t="shared" si="64"/>
        <v>8735</v>
      </c>
      <c r="L160" s="26">
        <f t="shared" si="64"/>
        <v>0</v>
      </c>
      <c r="M160" s="26">
        <f t="shared" si="64"/>
        <v>12562</v>
      </c>
      <c r="N160" s="26">
        <f t="shared" si="64"/>
        <v>3769.6</v>
      </c>
    </row>
    <row r="161" spans="1:14" s="1" customFormat="1" ht="32.25" customHeight="1" thickBot="1" x14ac:dyDescent="0.25">
      <c r="A161" s="25"/>
      <c r="B161" s="58" t="s">
        <v>82</v>
      </c>
      <c r="C161" s="26">
        <f>SUM(C157)</f>
        <v>300</v>
      </c>
      <c r="D161" s="26">
        <f>SUM(D157)</f>
        <v>300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f>SUM(K157)</f>
        <v>300</v>
      </c>
      <c r="L161" s="26">
        <v>0</v>
      </c>
      <c r="M161" s="26">
        <f>SUM(M157)</f>
        <v>300</v>
      </c>
      <c r="N161" s="26">
        <v>0</v>
      </c>
    </row>
    <row r="162" spans="1:14" ht="168" customHeight="1" x14ac:dyDescent="0.25">
      <c r="A162" s="622" t="s">
        <v>33</v>
      </c>
      <c r="B162" s="305" t="s">
        <v>89</v>
      </c>
      <c r="C162" s="306">
        <v>60</v>
      </c>
      <c r="D162" s="306">
        <v>60</v>
      </c>
      <c r="E162" s="307"/>
      <c r="F162" s="307"/>
      <c r="G162" s="307"/>
      <c r="H162" s="307"/>
      <c r="I162" s="307"/>
      <c r="J162" s="307"/>
      <c r="K162" s="306">
        <v>60</v>
      </c>
      <c r="L162" s="307"/>
      <c r="M162" s="308">
        <f t="shared" ref="M162:N163" si="65">SUM(E162+G162+I162+K162)</f>
        <v>60</v>
      </c>
      <c r="N162" s="306">
        <f t="shared" si="65"/>
        <v>0</v>
      </c>
    </row>
    <row r="163" spans="1:14" ht="126" customHeight="1" x14ac:dyDescent="0.25">
      <c r="A163" s="621"/>
      <c r="B163" s="309" t="s">
        <v>102</v>
      </c>
      <c r="C163" s="310">
        <v>65</v>
      </c>
      <c r="D163" s="310">
        <v>65</v>
      </c>
      <c r="E163" s="311"/>
      <c r="F163" s="311"/>
      <c r="G163" s="311"/>
      <c r="H163" s="311"/>
      <c r="I163" s="311"/>
      <c r="J163" s="311"/>
      <c r="K163" s="310">
        <v>65</v>
      </c>
      <c r="L163" s="311"/>
      <c r="M163" s="308">
        <f t="shared" si="65"/>
        <v>65</v>
      </c>
      <c r="N163" s="306">
        <f t="shared" si="65"/>
        <v>0</v>
      </c>
    </row>
    <row r="164" spans="1:14" ht="36.75" customHeight="1" x14ac:dyDescent="0.2">
      <c r="A164" s="25" t="s">
        <v>16</v>
      </c>
      <c r="B164" s="59"/>
      <c r="C164" s="26">
        <f t="shared" ref="C164:N164" si="66">SUM(C162+C163)</f>
        <v>125</v>
      </c>
      <c r="D164" s="26">
        <f t="shared" si="66"/>
        <v>125</v>
      </c>
      <c r="E164" s="26">
        <f t="shared" si="66"/>
        <v>0</v>
      </c>
      <c r="F164" s="26">
        <f t="shared" si="66"/>
        <v>0</v>
      </c>
      <c r="G164" s="26">
        <f t="shared" si="66"/>
        <v>0</v>
      </c>
      <c r="H164" s="26">
        <f t="shared" si="66"/>
        <v>0</v>
      </c>
      <c r="I164" s="26">
        <f t="shared" si="66"/>
        <v>0</v>
      </c>
      <c r="J164" s="26">
        <f t="shared" si="66"/>
        <v>0</v>
      </c>
      <c r="K164" s="26">
        <f t="shared" si="66"/>
        <v>125</v>
      </c>
      <c r="L164" s="26">
        <f t="shared" si="66"/>
        <v>0</v>
      </c>
      <c r="M164" s="26">
        <f t="shared" si="66"/>
        <v>125</v>
      </c>
      <c r="N164" s="26">
        <f t="shared" si="66"/>
        <v>0</v>
      </c>
    </row>
    <row r="165" spans="1:14" ht="24" customHeight="1" x14ac:dyDescent="0.2">
      <c r="A165" s="612"/>
      <c r="B165" s="45" t="s">
        <v>80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183"/>
    </row>
    <row r="166" spans="1:14" ht="27.75" customHeight="1" x14ac:dyDescent="0.2">
      <c r="A166" s="613"/>
      <c r="B166" s="45" t="s">
        <v>81</v>
      </c>
      <c r="C166" s="26">
        <f t="shared" ref="C166:L166" si="67">SUM(C164+C165)</f>
        <v>125</v>
      </c>
      <c r="D166" s="26">
        <f t="shared" si="67"/>
        <v>125</v>
      </c>
      <c r="E166" s="26">
        <f t="shared" si="67"/>
        <v>0</v>
      </c>
      <c r="F166" s="26">
        <f t="shared" si="67"/>
        <v>0</v>
      </c>
      <c r="G166" s="26">
        <f t="shared" si="67"/>
        <v>0</v>
      </c>
      <c r="H166" s="26">
        <f t="shared" si="67"/>
        <v>0</v>
      </c>
      <c r="I166" s="26">
        <f t="shared" si="67"/>
        <v>0</v>
      </c>
      <c r="J166" s="26">
        <f t="shared" si="67"/>
        <v>0</v>
      </c>
      <c r="K166" s="26">
        <f t="shared" si="67"/>
        <v>125</v>
      </c>
      <c r="L166" s="26">
        <f t="shared" si="67"/>
        <v>0</v>
      </c>
      <c r="M166" s="26">
        <f>SUM(M164)</f>
        <v>125</v>
      </c>
      <c r="N166" s="26">
        <f>SUM(N164)</f>
        <v>0</v>
      </c>
    </row>
    <row r="167" spans="1:14" s="1" customFormat="1" ht="32.25" customHeight="1" thickBot="1" x14ac:dyDescent="0.25">
      <c r="A167" s="614"/>
      <c r="B167" s="58" t="s">
        <v>82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184"/>
    </row>
    <row r="168" spans="1:14" s="1" customFormat="1" ht="121.5" customHeight="1" x14ac:dyDescent="0.2">
      <c r="A168" s="303" t="s">
        <v>71</v>
      </c>
      <c r="B168" s="82" t="s">
        <v>72</v>
      </c>
      <c r="C168" s="42">
        <v>3570.1</v>
      </c>
      <c r="D168" s="42">
        <v>3570.1</v>
      </c>
      <c r="E168" s="42">
        <v>864.3</v>
      </c>
      <c r="F168" s="42">
        <v>864.3</v>
      </c>
      <c r="G168" s="42">
        <v>901.9</v>
      </c>
      <c r="H168" s="42">
        <v>977.8</v>
      </c>
      <c r="I168" s="42">
        <v>901.9</v>
      </c>
      <c r="J168" s="42">
        <v>864.3</v>
      </c>
      <c r="K168" s="42">
        <v>902</v>
      </c>
      <c r="L168" s="33">
        <v>0</v>
      </c>
      <c r="M168" s="198">
        <f>SUM(E168+G168+I168+K168)</f>
        <v>3570.1</v>
      </c>
      <c r="N168" s="199">
        <f>SUM(F168+H168+J168+L168)</f>
        <v>2706.3999999999996</v>
      </c>
    </row>
    <row r="169" spans="1:14" s="1" customFormat="1" ht="121.5" customHeight="1" x14ac:dyDescent="0.2">
      <c r="A169" s="304" t="s">
        <v>103</v>
      </c>
      <c r="B169" s="202" t="s">
        <v>147</v>
      </c>
      <c r="C169" s="26">
        <v>186.5</v>
      </c>
      <c r="D169" s="26">
        <v>186.5</v>
      </c>
      <c r="E169" s="26">
        <v>0</v>
      </c>
      <c r="F169" s="26">
        <v>0</v>
      </c>
      <c r="G169" s="26">
        <v>87</v>
      </c>
      <c r="H169" s="26">
        <v>87</v>
      </c>
      <c r="I169" s="26">
        <v>99.5</v>
      </c>
      <c r="J169" s="26"/>
      <c r="K169" s="26">
        <v>0</v>
      </c>
      <c r="L169" s="26">
        <v>0</v>
      </c>
      <c r="M169" s="196">
        <f>SUM(E169+G169+I169+K169)</f>
        <v>186.5</v>
      </c>
      <c r="N169" s="197">
        <f>SUM(F169+H169+J169+L169)</f>
        <v>87</v>
      </c>
    </row>
    <row r="170" spans="1:14" s="1" customFormat="1" ht="33.75" customHeight="1" x14ac:dyDescent="0.2">
      <c r="A170" s="53" t="s">
        <v>2</v>
      </c>
      <c r="B170" s="62"/>
      <c r="C170" s="56">
        <f t="shared" ref="C170:N170" si="68">SUM(C168+C164+C158+C146+C169)</f>
        <v>16743.599999999999</v>
      </c>
      <c r="D170" s="56">
        <f t="shared" si="68"/>
        <v>16743.599999999999</v>
      </c>
      <c r="E170" s="56">
        <f t="shared" si="68"/>
        <v>864.3</v>
      </c>
      <c r="F170" s="56">
        <f t="shared" si="68"/>
        <v>864.3</v>
      </c>
      <c r="G170" s="56">
        <f t="shared" si="68"/>
        <v>4745.8999999999996</v>
      </c>
      <c r="H170" s="56">
        <f t="shared" si="68"/>
        <v>4794.3999999999996</v>
      </c>
      <c r="I170" s="56">
        <f t="shared" si="68"/>
        <v>1071.4000000000001</v>
      </c>
      <c r="J170" s="56">
        <f t="shared" si="68"/>
        <v>904.3</v>
      </c>
      <c r="K170" s="56">
        <f t="shared" si="68"/>
        <v>10062</v>
      </c>
      <c r="L170" s="56">
        <f t="shared" si="68"/>
        <v>0</v>
      </c>
      <c r="M170" s="56">
        <f t="shared" si="68"/>
        <v>16743.599999999999</v>
      </c>
      <c r="N170" s="56">
        <f t="shared" si="68"/>
        <v>6563</v>
      </c>
    </row>
    <row r="171" spans="1:14" s="1" customFormat="1" ht="27.75" customHeight="1" x14ac:dyDescent="0.2">
      <c r="A171" s="53"/>
      <c r="B171" s="64" t="s">
        <v>80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91"/>
    </row>
    <row r="172" spans="1:14" s="1" customFormat="1" ht="27.75" customHeight="1" x14ac:dyDescent="0.2">
      <c r="A172" s="53"/>
      <c r="B172" s="64" t="s">
        <v>81</v>
      </c>
      <c r="C172" s="56">
        <f t="shared" ref="C172:I172" si="69">SUM(C168+C166+C160+C148+C169)</f>
        <v>16443.599999999999</v>
      </c>
      <c r="D172" s="56">
        <f t="shared" si="69"/>
        <v>16443.599999999999</v>
      </c>
      <c r="E172" s="56">
        <f t="shared" si="69"/>
        <v>864.3</v>
      </c>
      <c r="F172" s="56">
        <f t="shared" si="69"/>
        <v>864.3</v>
      </c>
      <c r="G172" s="56">
        <f t="shared" si="69"/>
        <v>4745.8999999999996</v>
      </c>
      <c r="H172" s="56">
        <f t="shared" si="69"/>
        <v>4794.3999999999996</v>
      </c>
      <c r="I172" s="56">
        <f t="shared" si="69"/>
        <v>1071.4000000000001</v>
      </c>
      <c r="J172" s="56">
        <f>SUM(J168+J166+J160+J148)</f>
        <v>904.3</v>
      </c>
      <c r="K172" s="56">
        <f>SUM(K168+K166+K160+K148+K169)</f>
        <v>9762</v>
      </c>
      <c r="L172" s="56">
        <f>SUM(L168+L166+L160+L148+L169)</f>
        <v>0</v>
      </c>
      <c r="M172" s="56">
        <f>SUM(E172+G172+I172+K172)</f>
        <v>16443.599999999999</v>
      </c>
      <c r="N172" s="201">
        <f>SUM(F172+H172+J172+L172)</f>
        <v>6563</v>
      </c>
    </row>
    <row r="173" spans="1:14" s="1" customFormat="1" ht="39" customHeight="1" x14ac:dyDescent="0.2">
      <c r="A173" s="424"/>
      <c r="B173" s="114" t="s">
        <v>82</v>
      </c>
      <c r="C173" s="425">
        <f t="shared" ref="C173:K173" si="70">SUM(C167+C161+C149)</f>
        <v>300</v>
      </c>
      <c r="D173" s="425">
        <f t="shared" si="70"/>
        <v>300</v>
      </c>
      <c r="E173" s="425">
        <f t="shared" si="70"/>
        <v>0</v>
      </c>
      <c r="F173" s="425">
        <f t="shared" si="70"/>
        <v>0</v>
      </c>
      <c r="G173" s="425">
        <f t="shared" si="70"/>
        <v>0</v>
      </c>
      <c r="H173" s="425">
        <f t="shared" si="70"/>
        <v>0</v>
      </c>
      <c r="I173" s="425">
        <f t="shared" si="70"/>
        <v>0</v>
      </c>
      <c r="J173" s="425">
        <f t="shared" si="70"/>
        <v>0</v>
      </c>
      <c r="K173" s="425">
        <f t="shared" si="70"/>
        <v>300</v>
      </c>
      <c r="L173" s="425">
        <f>SUM(L161)</f>
        <v>0</v>
      </c>
      <c r="M173" s="425"/>
      <c r="N173" s="426"/>
    </row>
    <row r="174" spans="1:14" ht="18" customHeight="1" x14ac:dyDescent="0.25">
      <c r="A174" s="615" t="s">
        <v>34</v>
      </c>
      <c r="B174" s="616"/>
      <c r="C174" s="616"/>
      <c r="D174" s="616"/>
      <c r="E174" s="616"/>
      <c r="F174" s="616"/>
      <c r="G174" s="616"/>
      <c r="H174" s="616"/>
      <c r="I174" s="616"/>
      <c r="J174" s="616"/>
      <c r="K174" s="616"/>
      <c r="L174" s="616"/>
      <c r="M174" s="617"/>
      <c r="N174" s="618"/>
    </row>
    <row r="175" spans="1:14" ht="55.5" customHeight="1" x14ac:dyDescent="0.2">
      <c r="A175" s="398" t="s">
        <v>97</v>
      </c>
      <c r="B175" s="427" t="s">
        <v>148</v>
      </c>
      <c r="C175" s="297">
        <v>4600</v>
      </c>
      <c r="D175" s="297">
        <v>4600</v>
      </c>
      <c r="E175" s="428">
        <v>740.5</v>
      </c>
      <c r="F175" s="298">
        <v>740.5</v>
      </c>
      <c r="G175" s="268">
        <v>1286.5</v>
      </c>
      <c r="H175" s="268">
        <v>1027.2</v>
      </c>
      <c r="I175" s="268">
        <v>1286.5</v>
      </c>
      <c r="J175" s="299">
        <v>923.7</v>
      </c>
      <c r="K175" s="299">
        <v>1286.5</v>
      </c>
      <c r="L175" s="300"/>
      <c r="M175" s="428">
        <f t="shared" ref="M175:N175" si="71">SUM(E175+G175+I175+K175)</f>
        <v>4600</v>
      </c>
      <c r="N175" s="428">
        <f t="shared" si="71"/>
        <v>2691.4</v>
      </c>
    </row>
    <row r="176" spans="1:14" ht="37.5" customHeight="1" x14ac:dyDescent="0.2">
      <c r="A176" s="25" t="s">
        <v>16</v>
      </c>
      <c r="B176" s="59"/>
      <c r="C176" s="99">
        <f t="shared" ref="C176:N176" si="72">SUM(C175)</f>
        <v>4600</v>
      </c>
      <c r="D176" s="99">
        <f t="shared" si="72"/>
        <v>4600</v>
      </c>
      <c r="E176" s="99">
        <f t="shared" si="72"/>
        <v>740.5</v>
      </c>
      <c r="F176" s="99">
        <f t="shared" si="72"/>
        <v>740.5</v>
      </c>
      <c r="G176" s="99">
        <f t="shared" si="72"/>
        <v>1286.5</v>
      </c>
      <c r="H176" s="99">
        <f t="shared" si="72"/>
        <v>1027.2</v>
      </c>
      <c r="I176" s="99">
        <f t="shared" si="72"/>
        <v>1286.5</v>
      </c>
      <c r="J176" s="99">
        <f t="shared" si="72"/>
        <v>923.7</v>
      </c>
      <c r="K176" s="99">
        <f t="shared" si="72"/>
        <v>1286.5</v>
      </c>
      <c r="L176" s="99">
        <f t="shared" si="72"/>
        <v>0</v>
      </c>
      <c r="M176" s="99">
        <f t="shared" si="72"/>
        <v>4600</v>
      </c>
      <c r="N176" s="99">
        <f t="shared" si="72"/>
        <v>2691.4</v>
      </c>
    </row>
    <row r="177" spans="1:15" ht="35.25" customHeight="1" x14ac:dyDescent="0.2">
      <c r="A177" s="80"/>
      <c r="B177" s="45" t="s">
        <v>80</v>
      </c>
      <c r="C177" s="99"/>
      <c r="D177" s="99"/>
      <c r="E177" s="100"/>
      <c r="F177" s="100"/>
      <c r="G177" s="100"/>
      <c r="H177" s="100"/>
      <c r="I177" s="101"/>
      <c r="J177" s="101"/>
      <c r="K177" s="102"/>
      <c r="L177" s="101"/>
      <c r="M177" s="103"/>
      <c r="N177" s="32"/>
    </row>
    <row r="178" spans="1:15" ht="30" customHeight="1" x14ac:dyDescent="0.2">
      <c r="A178" s="80"/>
      <c r="B178" s="45" t="s">
        <v>81</v>
      </c>
      <c r="C178" s="99">
        <f t="shared" ref="C178:N178" si="73">SUM(C175)</f>
        <v>4600</v>
      </c>
      <c r="D178" s="99">
        <f t="shared" si="73"/>
        <v>4600</v>
      </c>
      <c r="E178" s="99">
        <f t="shared" si="73"/>
        <v>740.5</v>
      </c>
      <c r="F178" s="99">
        <f t="shared" si="73"/>
        <v>740.5</v>
      </c>
      <c r="G178" s="99">
        <f t="shared" si="73"/>
        <v>1286.5</v>
      </c>
      <c r="H178" s="99">
        <f t="shared" si="73"/>
        <v>1027.2</v>
      </c>
      <c r="I178" s="99">
        <f t="shared" si="73"/>
        <v>1286.5</v>
      </c>
      <c r="J178" s="99">
        <f t="shared" si="73"/>
        <v>923.7</v>
      </c>
      <c r="K178" s="99">
        <f t="shared" si="73"/>
        <v>1286.5</v>
      </c>
      <c r="L178" s="99">
        <f t="shared" si="73"/>
        <v>0</v>
      </c>
      <c r="M178" s="99">
        <f t="shared" si="73"/>
        <v>4600</v>
      </c>
      <c r="N178" s="99">
        <f t="shared" si="73"/>
        <v>2691.4</v>
      </c>
    </row>
    <row r="179" spans="1:15" s="1" customFormat="1" ht="32.25" customHeight="1" thickBot="1" x14ac:dyDescent="0.25">
      <c r="A179" s="25"/>
      <c r="B179" s="58" t="s">
        <v>82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182"/>
    </row>
    <row r="180" spans="1:15" ht="58.5" customHeight="1" x14ac:dyDescent="0.2">
      <c r="A180" s="397" t="s">
        <v>35</v>
      </c>
      <c r="B180" s="292" t="s">
        <v>148</v>
      </c>
      <c r="C180" s="293">
        <v>1710</v>
      </c>
      <c r="D180" s="294">
        <v>1710</v>
      </c>
      <c r="E180" s="294">
        <v>300</v>
      </c>
      <c r="F180" s="294">
        <v>249.8</v>
      </c>
      <c r="G180" s="294">
        <v>470</v>
      </c>
      <c r="H180" s="294">
        <v>483.5</v>
      </c>
      <c r="I180" s="294">
        <v>470</v>
      </c>
      <c r="J180" s="295">
        <v>336.1</v>
      </c>
      <c r="K180" s="295">
        <v>470</v>
      </c>
      <c r="L180" s="294">
        <v>0</v>
      </c>
      <c r="M180" s="296">
        <f t="shared" ref="M180:N180" si="74">SUM(E180+G180+I180+K180)</f>
        <v>1710</v>
      </c>
      <c r="N180" s="296">
        <f t="shared" si="74"/>
        <v>1069.4000000000001</v>
      </c>
    </row>
    <row r="181" spans="1:15" ht="37.5" x14ac:dyDescent="0.2">
      <c r="A181" s="25" t="s">
        <v>16</v>
      </c>
      <c r="B181" s="59"/>
      <c r="C181" s="104">
        <f t="shared" ref="C181:N181" si="75">SUM(C180)</f>
        <v>1710</v>
      </c>
      <c r="D181" s="104">
        <f t="shared" si="75"/>
        <v>1710</v>
      </c>
      <c r="E181" s="104">
        <f t="shared" si="75"/>
        <v>300</v>
      </c>
      <c r="F181" s="104">
        <f t="shared" si="75"/>
        <v>249.8</v>
      </c>
      <c r="G181" s="104">
        <f t="shared" si="75"/>
        <v>470</v>
      </c>
      <c r="H181" s="104">
        <f t="shared" si="75"/>
        <v>483.5</v>
      </c>
      <c r="I181" s="104">
        <f t="shared" si="75"/>
        <v>470</v>
      </c>
      <c r="J181" s="104">
        <f t="shared" si="75"/>
        <v>336.1</v>
      </c>
      <c r="K181" s="104">
        <f t="shared" si="75"/>
        <v>470</v>
      </c>
      <c r="L181" s="104">
        <f t="shared" si="75"/>
        <v>0</v>
      </c>
      <c r="M181" s="104">
        <f t="shared" si="75"/>
        <v>1710</v>
      </c>
      <c r="N181" s="104">
        <f t="shared" si="75"/>
        <v>1069.4000000000001</v>
      </c>
      <c r="O181" s="130"/>
    </row>
    <row r="182" spans="1:15" ht="15.75" x14ac:dyDescent="0.2">
      <c r="A182" s="612"/>
      <c r="B182" s="45" t="s">
        <v>80</v>
      </c>
      <c r="C182" s="104"/>
      <c r="D182" s="104"/>
      <c r="E182" s="104"/>
      <c r="F182" s="104"/>
      <c r="G182" s="104"/>
      <c r="H182" s="104"/>
      <c r="I182" s="105"/>
      <c r="J182" s="105"/>
      <c r="K182" s="105"/>
      <c r="L182" s="101"/>
      <c r="M182" s="106"/>
      <c r="N182" s="32"/>
      <c r="O182" s="130"/>
    </row>
    <row r="183" spans="1:15" ht="15.75" x14ac:dyDescent="0.2">
      <c r="A183" s="613"/>
      <c r="B183" s="45" t="s">
        <v>81</v>
      </c>
      <c r="C183" s="104">
        <f t="shared" ref="C183:N183" si="76">SUM(C180)</f>
        <v>1710</v>
      </c>
      <c r="D183" s="104">
        <f t="shared" si="76"/>
        <v>1710</v>
      </c>
      <c r="E183" s="104">
        <f t="shared" si="76"/>
        <v>300</v>
      </c>
      <c r="F183" s="104">
        <f t="shared" si="76"/>
        <v>249.8</v>
      </c>
      <c r="G183" s="104">
        <f t="shared" si="76"/>
        <v>470</v>
      </c>
      <c r="H183" s="104">
        <f t="shared" si="76"/>
        <v>483.5</v>
      </c>
      <c r="I183" s="104">
        <f t="shared" si="76"/>
        <v>470</v>
      </c>
      <c r="J183" s="104">
        <f t="shared" si="76"/>
        <v>336.1</v>
      </c>
      <c r="K183" s="104">
        <f t="shared" si="76"/>
        <v>470</v>
      </c>
      <c r="L183" s="104">
        <f t="shared" si="76"/>
        <v>0</v>
      </c>
      <c r="M183" s="104">
        <f t="shared" si="76"/>
        <v>1710</v>
      </c>
      <c r="N183" s="104">
        <f t="shared" si="76"/>
        <v>1069.4000000000001</v>
      </c>
      <c r="O183" s="130"/>
    </row>
    <row r="184" spans="1:15" s="1" customFormat="1" ht="32.25" customHeight="1" x14ac:dyDescent="0.2">
      <c r="A184" s="613"/>
      <c r="B184" s="107" t="s">
        <v>82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182"/>
      <c r="O184" s="206"/>
    </row>
    <row r="185" spans="1:15" s="1" customFormat="1" ht="32.25" customHeight="1" x14ac:dyDescent="0.2">
      <c r="A185" s="51" t="s">
        <v>2</v>
      </c>
      <c r="B185" s="62"/>
      <c r="C185" s="56">
        <f t="shared" ref="C185:N185" si="77">SUM(C181+C176)</f>
        <v>6310</v>
      </c>
      <c r="D185" s="56">
        <f t="shared" si="77"/>
        <v>6310</v>
      </c>
      <c r="E185" s="56">
        <f t="shared" si="77"/>
        <v>1040.5</v>
      </c>
      <c r="F185" s="56">
        <f t="shared" si="77"/>
        <v>990.3</v>
      </c>
      <c r="G185" s="56">
        <f t="shared" si="77"/>
        <v>1756.5</v>
      </c>
      <c r="H185" s="56">
        <f t="shared" si="77"/>
        <v>1510.7</v>
      </c>
      <c r="I185" s="56">
        <f t="shared" si="77"/>
        <v>1756.5</v>
      </c>
      <c r="J185" s="56">
        <f t="shared" si="77"/>
        <v>1259.8000000000002</v>
      </c>
      <c r="K185" s="56">
        <f t="shared" si="77"/>
        <v>1756.5</v>
      </c>
      <c r="L185" s="56">
        <f t="shared" si="77"/>
        <v>0</v>
      </c>
      <c r="M185" s="56">
        <f t="shared" si="77"/>
        <v>6310</v>
      </c>
      <c r="N185" s="56">
        <f t="shared" si="77"/>
        <v>3760.8</v>
      </c>
    </row>
    <row r="186" spans="1:15" s="1" customFormat="1" ht="32.25" customHeight="1" x14ac:dyDescent="0.2">
      <c r="A186" s="108"/>
      <c r="B186" s="64" t="s">
        <v>80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91"/>
    </row>
    <row r="187" spans="1:15" s="1" customFormat="1" ht="32.25" customHeight="1" x14ac:dyDescent="0.2">
      <c r="A187" s="108"/>
      <c r="B187" s="64" t="s">
        <v>81</v>
      </c>
      <c r="C187" s="56">
        <f t="shared" ref="C187:N187" si="78">SUM(C183+C178)</f>
        <v>6310</v>
      </c>
      <c r="D187" s="56">
        <f t="shared" si="78"/>
        <v>6310</v>
      </c>
      <c r="E187" s="56">
        <f t="shared" si="78"/>
        <v>1040.5</v>
      </c>
      <c r="F187" s="56">
        <f t="shared" si="78"/>
        <v>990.3</v>
      </c>
      <c r="G187" s="56">
        <f t="shared" si="78"/>
        <v>1756.5</v>
      </c>
      <c r="H187" s="56">
        <f t="shared" si="78"/>
        <v>1510.7</v>
      </c>
      <c r="I187" s="56">
        <f t="shared" si="78"/>
        <v>1756.5</v>
      </c>
      <c r="J187" s="56">
        <f t="shared" si="78"/>
        <v>1259.8000000000002</v>
      </c>
      <c r="K187" s="56">
        <f t="shared" si="78"/>
        <v>1756.5</v>
      </c>
      <c r="L187" s="56">
        <f t="shared" si="78"/>
        <v>0</v>
      </c>
      <c r="M187" s="56">
        <f t="shared" si="78"/>
        <v>6310</v>
      </c>
      <c r="N187" s="56">
        <f t="shared" si="78"/>
        <v>3760.8</v>
      </c>
    </row>
    <row r="188" spans="1:15" s="1" customFormat="1" ht="37.5" customHeight="1" thickBot="1" x14ac:dyDescent="0.25">
      <c r="A188" s="51"/>
      <c r="B188" s="65" t="s">
        <v>82</v>
      </c>
      <c r="C188" s="52">
        <f t="shared" ref="C188:L188" si="79">SUM(C184+C179)</f>
        <v>0</v>
      </c>
      <c r="D188" s="52">
        <f t="shared" si="79"/>
        <v>0</v>
      </c>
      <c r="E188" s="52">
        <f t="shared" si="79"/>
        <v>0</v>
      </c>
      <c r="F188" s="52">
        <f t="shared" si="79"/>
        <v>0</v>
      </c>
      <c r="G188" s="52">
        <f t="shared" si="79"/>
        <v>0</v>
      </c>
      <c r="H188" s="52">
        <f t="shared" si="79"/>
        <v>0</v>
      </c>
      <c r="I188" s="52">
        <f t="shared" si="79"/>
        <v>0</v>
      </c>
      <c r="J188" s="52">
        <f t="shared" si="79"/>
        <v>0</v>
      </c>
      <c r="K188" s="52">
        <f t="shared" si="79"/>
        <v>0</v>
      </c>
      <c r="L188" s="52">
        <f t="shared" si="79"/>
        <v>0</v>
      </c>
      <c r="M188" s="56"/>
      <c r="N188" s="91"/>
    </row>
    <row r="189" spans="1:15" ht="18.75" thickBot="1" x14ac:dyDescent="0.3">
      <c r="A189" s="597" t="s">
        <v>36</v>
      </c>
      <c r="B189" s="619"/>
      <c r="C189" s="619"/>
      <c r="D189" s="619"/>
      <c r="E189" s="619"/>
      <c r="F189" s="619"/>
      <c r="G189" s="619"/>
      <c r="H189" s="619"/>
      <c r="I189" s="619"/>
      <c r="J189" s="619"/>
      <c r="K189" s="619"/>
      <c r="L189" s="619"/>
      <c r="M189" s="620"/>
      <c r="N189" s="620"/>
    </row>
    <row r="190" spans="1:15" ht="97.5" customHeight="1" x14ac:dyDescent="0.2">
      <c r="A190" s="705" t="s">
        <v>37</v>
      </c>
      <c r="B190" s="530" t="s">
        <v>62</v>
      </c>
      <c r="C190" s="440">
        <f>C192+C193</f>
        <v>1030</v>
      </c>
      <c r="D190" s="440">
        <f>D192+D193</f>
        <v>1030</v>
      </c>
      <c r="E190" s="441">
        <v>257.5</v>
      </c>
      <c r="F190" s="441">
        <f t="shared" ref="F190:L190" si="80">F192+F193</f>
        <v>0</v>
      </c>
      <c r="G190" s="441">
        <v>257.5</v>
      </c>
      <c r="H190" s="441">
        <v>730</v>
      </c>
      <c r="I190" s="441">
        <v>257.5</v>
      </c>
      <c r="J190" s="441">
        <f t="shared" si="80"/>
        <v>0</v>
      </c>
      <c r="K190" s="441">
        <v>257.5</v>
      </c>
      <c r="L190" s="441">
        <f t="shared" si="80"/>
        <v>0</v>
      </c>
      <c r="M190" s="288">
        <f>K190+I190+G190+E190</f>
        <v>1030</v>
      </c>
      <c r="N190" s="538">
        <f>SUM(F190+H190+J190+L190)</f>
        <v>730</v>
      </c>
      <c r="O190" s="560"/>
    </row>
    <row r="191" spans="1:15" ht="16.5" thickBot="1" x14ac:dyDescent="0.25">
      <c r="A191" s="640"/>
      <c r="B191" s="380" t="s">
        <v>80</v>
      </c>
      <c r="C191" s="429"/>
      <c r="D191" s="429"/>
      <c r="E191" s="430"/>
      <c r="F191" s="430"/>
      <c r="G191" s="430"/>
      <c r="H191" s="430"/>
      <c r="I191" s="433"/>
      <c r="J191" s="430"/>
      <c r="K191" s="430"/>
      <c r="L191" s="431"/>
      <c r="M191" s="289"/>
      <c r="N191" s="539"/>
      <c r="O191" s="561"/>
    </row>
    <row r="192" spans="1:15" ht="15.75" x14ac:dyDescent="0.2">
      <c r="A192" s="640"/>
      <c r="B192" s="380" t="s">
        <v>81</v>
      </c>
      <c r="C192" s="429">
        <v>1030</v>
      </c>
      <c r="D192" s="429">
        <v>1030</v>
      </c>
      <c r="E192" s="441">
        <v>257.5</v>
      </c>
      <c r="F192" s="430">
        <v>0</v>
      </c>
      <c r="G192" s="430">
        <v>257.5</v>
      </c>
      <c r="H192" s="430">
        <v>730</v>
      </c>
      <c r="I192" s="433">
        <v>257.5</v>
      </c>
      <c r="J192" s="430">
        <v>0</v>
      </c>
      <c r="K192" s="430">
        <v>257.5</v>
      </c>
      <c r="L192" s="432">
        <v>0</v>
      </c>
      <c r="M192" s="290">
        <f>SUM(E192+G192+I192+K192)</f>
        <v>1030</v>
      </c>
      <c r="N192" s="538">
        <f>SUM(F192+H192+J192+L192)</f>
        <v>730</v>
      </c>
      <c r="O192" s="561"/>
    </row>
    <row r="193" spans="1:15" ht="32.25" thickBot="1" x14ac:dyDescent="0.25">
      <c r="A193" s="640"/>
      <c r="B193" s="380" t="s">
        <v>82</v>
      </c>
      <c r="C193" s="429"/>
      <c r="D193" s="429"/>
      <c r="E193" s="430"/>
      <c r="F193" s="430"/>
      <c r="G193" s="430"/>
      <c r="H193" s="430"/>
      <c r="I193" s="433"/>
      <c r="J193" s="430"/>
      <c r="K193" s="430"/>
      <c r="L193" s="431"/>
      <c r="M193" s="289"/>
      <c r="N193" s="539"/>
      <c r="O193" s="561"/>
    </row>
    <row r="194" spans="1:15" ht="99" customHeight="1" x14ac:dyDescent="0.2">
      <c r="A194" s="640"/>
      <c r="B194" s="380" t="s">
        <v>149</v>
      </c>
      <c r="C194" s="429">
        <f>C196+C197</f>
        <v>111202.8</v>
      </c>
      <c r="D194" s="429">
        <f>D196+D197</f>
        <v>111202.8</v>
      </c>
      <c r="E194" s="430">
        <f>E196+E197</f>
        <v>25280</v>
      </c>
      <c r="F194" s="430">
        <f>F196+F197</f>
        <v>25280</v>
      </c>
      <c r="G194" s="430">
        <f t="shared" ref="G194:L194" si="81">G196+G197</f>
        <v>1721.7</v>
      </c>
      <c r="H194" s="430">
        <f t="shared" si="81"/>
        <v>72223.299999999988</v>
      </c>
      <c r="I194" s="430">
        <f t="shared" si="81"/>
        <v>856.4</v>
      </c>
      <c r="J194" s="430">
        <f t="shared" si="81"/>
        <v>3223.7</v>
      </c>
      <c r="K194" s="430">
        <f>K196+K197</f>
        <v>83344.7</v>
      </c>
      <c r="L194" s="430">
        <f t="shared" si="81"/>
        <v>0</v>
      </c>
      <c r="M194" s="288">
        <f>K194+I194+G194+E194</f>
        <v>111202.79999999999</v>
      </c>
      <c r="N194" s="538">
        <f>SUM(F194+H194+J194+L194)</f>
        <v>100726.99999999999</v>
      </c>
      <c r="O194" s="561"/>
    </row>
    <row r="195" spans="1:15" ht="15.75" x14ac:dyDescent="0.2">
      <c r="A195" s="640"/>
      <c r="B195" s="380" t="s">
        <v>80</v>
      </c>
      <c r="C195" s="429"/>
      <c r="D195" s="429"/>
      <c r="E195" s="430"/>
      <c r="F195" s="430"/>
      <c r="G195" s="430"/>
      <c r="H195" s="430"/>
      <c r="I195" s="433"/>
      <c r="J195" s="430"/>
      <c r="K195" s="430"/>
      <c r="L195" s="431"/>
      <c r="M195" s="289"/>
      <c r="N195" s="539"/>
      <c r="O195" s="561"/>
    </row>
    <row r="196" spans="1:15" ht="15.75" x14ac:dyDescent="0.2">
      <c r="A196" s="640"/>
      <c r="B196" s="380" t="s">
        <v>81</v>
      </c>
      <c r="C196" s="429">
        <v>3336.6</v>
      </c>
      <c r="D196" s="429">
        <v>3336.6</v>
      </c>
      <c r="E196" s="430">
        <v>758.5</v>
      </c>
      <c r="F196" s="430">
        <v>758.5</v>
      </c>
      <c r="G196" s="433">
        <v>1721.7</v>
      </c>
      <c r="H196" s="430">
        <v>1166.9000000000001</v>
      </c>
      <c r="I196" s="433">
        <v>856.4</v>
      </c>
      <c r="J196" s="430">
        <v>1096.8</v>
      </c>
      <c r="K196" s="429"/>
      <c r="L196" s="431"/>
      <c r="M196" s="290">
        <f>SUM(E196+G196+I196+K196)</f>
        <v>3336.6</v>
      </c>
      <c r="N196" s="538">
        <f>SUM(F196+H196+J196+L196)</f>
        <v>3022.2</v>
      </c>
      <c r="O196" s="561"/>
    </row>
    <row r="197" spans="1:15" ht="32.25" thickBot="1" x14ac:dyDescent="0.25">
      <c r="A197" s="640"/>
      <c r="B197" s="380" t="s">
        <v>82</v>
      </c>
      <c r="C197" s="429">
        <v>107866.2</v>
      </c>
      <c r="D197" s="429">
        <v>107866.2</v>
      </c>
      <c r="E197" s="430">
        <v>24521.5</v>
      </c>
      <c r="F197" s="430">
        <v>24521.5</v>
      </c>
      <c r="G197" s="430"/>
      <c r="H197" s="430">
        <v>71056.399999999994</v>
      </c>
      <c r="I197" s="433"/>
      <c r="J197" s="430">
        <v>2126.9</v>
      </c>
      <c r="K197" s="430">
        <v>83344.7</v>
      </c>
      <c r="L197" s="431"/>
      <c r="M197" s="290">
        <f>SUM(E197+G197+I197+K197)</f>
        <v>107866.2</v>
      </c>
      <c r="N197" s="538">
        <f>SUM(F197+H197+J197+L197)</f>
        <v>97704.799999999988</v>
      </c>
      <c r="O197" s="561"/>
    </row>
    <row r="198" spans="1:15" ht="131.25" customHeight="1" x14ac:dyDescent="0.2">
      <c r="A198" s="640"/>
      <c r="B198" s="380" t="s">
        <v>179</v>
      </c>
      <c r="C198" s="429">
        <v>3650.4</v>
      </c>
      <c r="D198" s="429">
        <v>3650.4</v>
      </c>
      <c r="E198" s="430"/>
      <c r="F198" s="430"/>
      <c r="G198" s="430">
        <v>3650.4</v>
      </c>
      <c r="H198" s="430">
        <v>782.2</v>
      </c>
      <c r="I198" s="433"/>
      <c r="J198" s="430">
        <v>2159.4</v>
      </c>
      <c r="K198" s="430"/>
      <c r="L198" s="431"/>
      <c r="M198" s="288">
        <f>K198+I198+G198+E198</f>
        <v>3650.4</v>
      </c>
      <c r="N198" s="538">
        <f>SUM(F198+H198+J198+L198)</f>
        <v>2941.6000000000004</v>
      </c>
      <c r="O198" s="561"/>
    </row>
    <row r="199" spans="1:15" ht="15.75" x14ac:dyDescent="0.2">
      <c r="A199" s="640"/>
      <c r="B199" s="380" t="s">
        <v>80</v>
      </c>
      <c r="C199" s="429"/>
      <c r="D199" s="429"/>
      <c r="E199" s="430"/>
      <c r="F199" s="430"/>
      <c r="G199" s="430"/>
      <c r="H199" s="430"/>
      <c r="I199" s="433"/>
      <c r="J199" s="430"/>
      <c r="K199" s="430"/>
      <c r="L199" s="431"/>
      <c r="M199" s="289"/>
      <c r="N199" s="539"/>
      <c r="O199" s="561"/>
    </row>
    <row r="200" spans="1:15" ht="15.75" x14ac:dyDescent="0.2">
      <c r="A200" s="640"/>
      <c r="B200" s="380" t="s">
        <v>81</v>
      </c>
      <c r="C200" s="429">
        <v>3650.4</v>
      </c>
      <c r="D200" s="429">
        <v>3650.4</v>
      </c>
      <c r="E200" s="430"/>
      <c r="F200" s="430"/>
      <c r="G200" s="430">
        <v>3650.4</v>
      </c>
      <c r="H200" s="430">
        <v>782.2</v>
      </c>
      <c r="I200" s="433"/>
      <c r="J200" s="430">
        <v>2159.4</v>
      </c>
      <c r="K200" s="430"/>
      <c r="L200" s="431"/>
      <c r="M200" s="290">
        <f>SUM(E200+G200+I200+K200)</f>
        <v>3650.4</v>
      </c>
      <c r="N200" s="538">
        <f>SUM(F200+H200+J200+L200)</f>
        <v>2941.6000000000004</v>
      </c>
      <c r="O200" s="561"/>
    </row>
    <row r="201" spans="1:15" ht="31.5" x14ac:dyDescent="0.2">
      <c r="A201" s="640"/>
      <c r="B201" s="380" t="s">
        <v>82</v>
      </c>
      <c r="C201" s="429"/>
      <c r="D201" s="429"/>
      <c r="E201" s="430"/>
      <c r="F201" s="430"/>
      <c r="G201" s="430"/>
      <c r="H201" s="430"/>
      <c r="I201" s="433"/>
      <c r="J201" s="430"/>
      <c r="K201" s="430"/>
      <c r="L201" s="431"/>
      <c r="M201" s="289"/>
      <c r="N201" s="539"/>
      <c r="O201" s="561"/>
    </row>
    <row r="202" spans="1:15" ht="81.75" customHeight="1" x14ac:dyDescent="0.2">
      <c r="A202" s="640"/>
      <c r="B202" s="445" t="s">
        <v>87</v>
      </c>
      <c r="C202" s="429">
        <f>C204+C205</f>
        <v>9613.4</v>
      </c>
      <c r="D202" s="429">
        <f>D204+D205</f>
        <v>9613.4</v>
      </c>
      <c r="E202" s="429">
        <f t="shared" ref="E202:L202" si="82">E204+E205</f>
        <v>2175</v>
      </c>
      <c r="F202" s="429">
        <f t="shared" si="82"/>
        <v>2175</v>
      </c>
      <c r="G202" s="429">
        <f t="shared" si="82"/>
        <v>2479.4</v>
      </c>
      <c r="H202" s="429">
        <f t="shared" si="82"/>
        <v>2476.5</v>
      </c>
      <c r="I202" s="429">
        <f t="shared" si="82"/>
        <v>2479.5</v>
      </c>
      <c r="J202" s="429">
        <v>2478</v>
      </c>
      <c r="K202" s="429">
        <f t="shared" si="82"/>
        <v>2479.5</v>
      </c>
      <c r="L202" s="429">
        <f t="shared" si="82"/>
        <v>0</v>
      </c>
      <c r="M202" s="290">
        <f>SUM(E202+G202+I202+K202)</f>
        <v>9613.4</v>
      </c>
      <c r="N202" s="540">
        <f>SUM(F202+H202+J202+L202)</f>
        <v>7129.5</v>
      </c>
      <c r="O202" s="562"/>
    </row>
    <row r="203" spans="1:15" ht="33.75" customHeight="1" x14ac:dyDescent="0.2">
      <c r="A203" s="640"/>
      <c r="B203" s="380" t="s">
        <v>80</v>
      </c>
      <c r="C203" s="429"/>
      <c r="D203" s="429"/>
      <c r="E203" s="429"/>
      <c r="F203" s="429"/>
      <c r="G203" s="429"/>
      <c r="H203" s="429"/>
      <c r="I203" s="429"/>
      <c r="J203" s="429"/>
      <c r="K203" s="436"/>
      <c r="L203" s="432"/>
      <c r="M203" s="290"/>
      <c r="N203" s="540"/>
      <c r="O203" s="562"/>
    </row>
    <row r="204" spans="1:15" ht="45" customHeight="1" x14ac:dyDescent="0.2">
      <c r="A204" s="640"/>
      <c r="B204" s="380" t="s">
        <v>81</v>
      </c>
      <c r="C204" s="429">
        <v>9613.4</v>
      </c>
      <c r="D204" s="429">
        <f>C204</f>
        <v>9613.4</v>
      </c>
      <c r="E204" s="429">
        <v>2175</v>
      </c>
      <c r="F204" s="429">
        <v>2175</v>
      </c>
      <c r="G204" s="429">
        <v>2479.4</v>
      </c>
      <c r="H204" s="429">
        <v>2476.5</v>
      </c>
      <c r="I204" s="429">
        <v>2479.5</v>
      </c>
      <c r="J204" s="429">
        <v>2478</v>
      </c>
      <c r="K204" s="436">
        <v>2479.5</v>
      </c>
      <c r="L204" s="432">
        <v>0</v>
      </c>
      <c r="M204" s="290">
        <f>SUM(E204+G204+I204+K204)</f>
        <v>9613.4</v>
      </c>
      <c r="N204" s="540">
        <f>SUM(F204+H204+J204+L204)</f>
        <v>7129.5</v>
      </c>
      <c r="O204" s="562"/>
    </row>
    <row r="205" spans="1:15" ht="58.5" customHeight="1" x14ac:dyDescent="0.2">
      <c r="A205" s="640"/>
      <c r="B205" s="380" t="s">
        <v>82</v>
      </c>
      <c r="C205" s="429"/>
      <c r="D205" s="429"/>
      <c r="E205" s="429"/>
      <c r="F205" s="429"/>
      <c r="G205" s="429"/>
      <c r="H205" s="429"/>
      <c r="I205" s="429"/>
      <c r="J205" s="429"/>
      <c r="K205" s="436"/>
      <c r="L205" s="432"/>
      <c r="M205" s="290"/>
      <c r="N205" s="538"/>
      <c r="O205" s="560"/>
    </row>
    <row r="206" spans="1:15" ht="58.5" customHeight="1" x14ac:dyDescent="0.2">
      <c r="A206" s="640"/>
      <c r="B206" s="380" t="s">
        <v>191</v>
      </c>
      <c r="C206" s="429">
        <f t="shared" ref="C206:N206" si="83">SUM(C208+C209)</f>
        <v>56893.799999999996</v>
      </c>
      <c r="D206" s="429">
        <f t="shared" si="83"/>
        <v>56893.799999999996</v>
      </c>
      <c r="E206" s="429">
        <f t="shared" si="83"/>
        <v>0</v>
      </c>
      <c r="F206" s="429">
        <f t="shared" si="83"/>
        <v>0</v>
      </c>
      <c r="G206" s="429">
        <f t="shared" si="83"/>
        <v>0</v>
      </c>
      <c r="H206" s="429">
        <f t="shared" si="83"/>
        <v>0</v>
      </c>
      <c r="I206" s="429">
        <f t="shared" si="83"/>
        <v>28446.899999999998</v>
      </c>
      <c r="J206" s="429">
        <f t="shared" si="83"/>
        <v>18761.100000000002</v>
      </c>
      <c r="K206" s="429">
        <f t="shared" si="83"/>
        <v>28446.899999999998</v>
      </c>
      <c r="L206" s="429">
        <f t="shared" si="83"/>
        <v>0</v>
      </c>
      <c r="M206" s="429">
        <f t="shared" si="83"/>
        <v>56893.799999999996</v>
      </c>
      <c r="N206" s="442">
        <f t="shared" si="83"/>
        <v>18761.100000000002</v>
      </c>
      <c r="O206" s="563"/>
    </row>
    <row r="207" spans="1:15" ht="39" customHeight="1" x14ac:dyDescent="0.2">
      <c r="A207" s="640"/>
      <c r="B207" s="380" t="s">
        <v>80</v>
      </c>
      <c r="C207" s="429"/>
      <c r="D207" s="429"/>
      <c r="E207" s="429"/>
      <c r="F207" s="429"/>
      <c r="G207" s="429"/>
      <c r="H207" s="429"/>
      <c r="I207" s="429"/>
      <c r="J207" s="429"/>
      <c r="K207" s="436"/>
      <c r="L207" s="432"/>
      <c r="M207" s="290"/>
      <c r="N207" s="538"/>
      <c r="O207" s="563"/>
    </row>
    <row r="208" spans="1:15" ht="31.5" customHeight="1" x14ac:dyDescent="0.2">
      <c r="A208" s="640"/>
      <c r="B208" s="380" t="s">
        <v>81</v>
      </c>
      <c r="C208" s="429">
        <v>1707.2</v>
      </c>
      <c r="D208" s="429">
        <v>1707.2</v>
      </c>
      <c r="E208" s="429"/>
      <c r="F208" s="429"/>
      <c r="G208" s="429"/>
      <c r="H208" s="429"/>
      <c r="I208" s="429">
        <v>853.6</v>
      </c>
      <c r="J208" s="429">
        <v>562.9</v>
      </c>
      <c r="K208" s="436">
        <v>853.6</v>
      </c>
      <c r="L208" s="432"/>
      <c r="M208" s="290">
        <f>E208+G208+I208+K208</f>
        <v>1707.2</v>
      </c>
      <c r="N208" s="540">
        <f>SUM(F208+H208+J208+L208)</f>
        <v>562.9</v>
      </c>
      <c r="O208" s="563"/>
    </row>
    <row r="209" spans="1:15" ht="44.25" customHeight="1" thickBot="1" x14ac:dyDescent="0.25">
      <c r="A209" s="640"/>
      <c r="B209" s="443" t="s">
        <v>82</v>
      </c>
      <c r="C209" s="429">
        <v>55186.6</v>
      </c>
      <c r="D209" s="429">
        <v>55186.6</v>
      </c>
      <c r="E209" s="429"/>
      <c r="F209" s="429"/>
      <c r="G209" s="429"/>
      <c r="H209" s="429"/>
      <c r="I209" s="429">
        <v>27593.3</v>
      </c>
      <c r="J209" s="429">
        <v>18198.2</v>
      </c>
      <c r="K209" s="436">
        <v>27593.3</v>
      </c>
      <c r="L209" s="432"/>
      <c r="M209" s="290">
        <f>E209+G209+I209+K209</f>
        <v>55186.6</v>
      </c>
      <c r="N209" s="540">
        <f>SUM(F209+H209+J209+L209)</f>
        <v>18198.2</v>
      </c>
      <c r="O209" s="563"/>
    </row>
    <row r="210" spans="1:15" ht="55.5" customHeight="1" x14ac:dyDescent="0.2">
      <c r="A210" s="640"/>
      <c r="B210" s="445" t="s">
        <v>68</v>
      </c>
      <c r="C210" s="429">
        <v>7198.1</v>
      </c>
      <c r="D210" s="429">
        <v>7198.1</v>
      </c>
      <c r="E210" s="429">
        <f t="shared" ref="E210:L210" si="84">E212+E213</f>
        <v>1480</v>
      </c>
      <c r="F210" s="429">
        <f t="shared" si="84"/>
        <v>1480</v>
      </c>
      <c r="G210" s="429">
        <f t="shared" si="84"/>
        <v>1891.6</v>
      </c>
      <c r="H210" s="429">
        <v>1761</v>
      </c>
      <c r="I210" s="429">
        <f t="shared" si="84"/>
        <v>1891.6</v>
      </c>
      <c r="J210" s="429">
        <v>1715.8</v>
      </c>
      <c r="K210" s="429">
        <v>1934.9</v>
      </c>
      <c r="L210" s="442">
        <f t="shared" si="84"/>
        <v>0</v>
      </c>
      <c r="M210" s="290">
        <f>E210+G210+I210+K210</f>
        <v>7198.1</v>
      </c>
      <c r="N210" s="540">
        <f>SUM(F210+H210+J210+L210)</f>
        <v>4956.8</v>
      </c>
      <c r="O210" s="564"/>
    </row>
    <row r="211" spans="1:15" ht="28.5" customHeight="1" x14ac:dyDescent="0.2">
      <c r="A211" s="640"/>
      <c r="B211" s="380" t="s">
        <v>80</v>
      </c>
      <c r="C211" s="429"/>
      <c r="D211" s="429"/>
      <c r="E211" s="429"/>
      <c r="F211" s="429"/>
      <c r="G211" s="429"/>
      <c r="H211" s="429"/>
      <c r="I211" s="429"/>
      <c r="J211" s="429"/>
      <c r="K211" s="434"/>
      <c r="L211" s="435"/>
      <c r="M211" s="290"/>
      <c r="N211" s="538"/>
      <c r="O211" s="562"/>
    </row>
    <row r="212" spans="1:15" ht="45" customHeight="1" x14ac:dyDescent="0.2">
      <c r="A212" s="640"/>
      <c r="B212" s="380" t="s">
        <v>81</v>
      </c>
      <c r="C212" s="429">
        <v>7198.1</v>
      </c>
      <c r="D212" s="429">
        <v>7198.1</v>
      </c>
      <c r="E212" s="429">
        <v>1480</v>
      </c>
      <c r="F212" s="429">
        <v>1480</v>
      </c>
      <c r="G212" s="429">
        <v>1891.6</v>
      </c>
      <c r="H212" s="429">
        <v>1761</v>
      </c>
      <c r="I212" s="429">
        <v>1891.6</v>
      </c>
      <c r="J212" s="429">
        <v>1715.8</v>
      </c>
      <c r="K212" s="429">
        <v>1934.9</v>
      </c>
      <c r="L212" s="435">
        <v>0</v>
      </c>
      <c r="M212" s="290">
        <f>E212+G212+I212+K212</f>
        <v>7198.1</v>
      </c>
      <c r="N212" s="540">
        <f>SUM(F212+H212+J212+L212)</f>
        <v>4956.8</v>
      </c>
      <c r="O212" s="562"/>
    </row>
    <row r="213" spans="1:15" ht="54.75" customHeight="1" thickBot="1" x14ac:dyDescent="0.25">
      <c r="A213" s="640"/>
      <c r="B213" s="443" t="s">
        <v>82</v>
      </c>
      <c r="C213" s="437"/>
      <c r="D213" s="437"/>
      <c r="E213" s="437"/>
      <c r="F213" s="437"/>
      <c r="G213" s="437"/>
      <c r="H213" s="437"/>
      <c r="I213" s="437"/>
      <c r="J213" s="437"/>
      <c r="K213" s="438"/>
      <c r="L213" s="439"/>
      <c r="M213" s="291">
        <f>E213+G213+I213+K213</f>
        <v>0</v>
      </c>
      <c r="N213" s="538">
        <f>SUM(F213+H213+J213+L213)</f>
        <v>0</v>
      </c>
      <c r="O213" s="565"/>
    </row>
    <row r="214" spans="1:15" ht="38.25" customHeight="1" x14ac:dyDescent="0.2">
      <c r="A214" s="25" t="s">
        <v>16</v>
      </c>
      <c r="B214" s="57"/>
      <c r="C214" s="138">
        <f t="shared" ref="C214:N214" si="85">SUM(C210+C202+C198+C194+C190+C206)</f>
        <v>189588.5</v>
      </c>
      <c r="D214" s="138">
        <f t="shared" si="85"/>
        <v>189588.5</v>
      </c>
      <c r="E214" s="138">
        <f t="shared" si="85"/>
        <v>29192.5</v>
      </c>
      <c r="F214" s="138">
        <f t="shared" si="85"/>
        <v>28935</v>
      </c>
      <c r="G214" s="138">
        <f t="shared" si="85"/>
        <v>10000.6</v>
      </c>
      <c r="H214" s="138">
        <f t="shared" si="85"/>
        <v>77972.999999999985</v>
      </c>
      <c r="I214" s="138">
        <f t="shared" si="85"/>
        <v>33931.899999999994</v>
      </c>
      <c r="J214" s="138">
        <f t="shared" si="85"/>
        <v>28338.000000000004</v>
      </c>
      <c r="K214" s="138">
        <f t="shared" si="85"/>
        <v>116463.49999999999</v>
      </c>
      <c r="L214" s="138">
        <f t="shared" si="85"/>
        <v>0</v>
      </c>
      <c r="M214" s="138">
        <f t="shared" si="85"/>
        <v>189588.49999999997</v>
      </c>
      <c r="N214" s="541">
        <f t="shared" si="85"/>
        <v>135245.99999999997</v>
      </c>
      <c r="O214" s="32"/>
    </row>
    <row r="215" spans="1:15" ht="23.25" customHeight="1" x14ac:dyDescent="0.2">
      <c r="A215" s="123"/>
      <c r="B215" s="45" t="s">
        <v>80</v>
      </c>
      <c r="C215" s="50"/>
      <c r="D215" s="50"/>
      <c r="E215" s="50"/>
      <c r="F215" s="50"/>
      <c r="G215" s="50"/>
      <c r="H215" s="50"/>
      <c r="I215" s="50"/>
      <c r="J215" s="50"/>
      <c r="K215" s="118"/>
      <c r="L215" s="119"/>
      <c r="M215" s="181"/>
      <c r="N215" s="171"/>
      <c r="O215" s="32"/>
    </row>
    <row r="216" spans="1:15" ht="24.75" customHeight="1" x14ac:dyDescent="0.2">
      <c r="A216" s="123"/>
      <c r="B216" s="45" t="s">
        <v>81</v>
      </c>
      <c r="C216" s="50">
        <f t="shared" ref="C216:M216" si="86">SUM(C212+C204+C200+C196+C192+C208)</f>
        <v>26535.7</v>
      </c>
      <c r="D216" s="50">
        <f t="shared" si="86"/>
        <v>26535.7</v>
      </c>
      <c r="E216" s="50">
        <f t="shared" si="86"/>
        <v>4671</v>
      </c>
      <c r="F216" s="50">
        <f t="shared" si="86"/>
        <v>4413.5</v>
      </c>
      <c r="G216" s="50">
        <f t="shared" si="86"/>
        <v>10000.6</v>
      </c>
      <c r="H216" s="50">
        <f t="shared" si="86"/>
        <v>6916.6</v>
      </c>
      <c r="I216" s="50">
        <f t="shared" si="86"/>
        <v>6338.6</v>
      </c>
      <c r="J216" s="50">
        <f t="shared" si="86"/>
        <v>8012.9000000000005</v>
      </c>
      <c r="K216" s="50">
        <f t="shared" si="86"/>
        <v>5525.5</v>
      </c>
      <c r="L216" s="50">
        <f t="shared" si="86"/>
        <v>0</v>
      </c>
      <c r="M216" s="50">
        <f t="shared" si="86"/>
        <v>26535.7</v>
      </c>
      <c r="N216" s="542">
        <f>SUM(N212+N204+N200+N196+N192+N208)</f>
        <v>19343</v>
      </c>
      <c r="O216" s="32"/>
    </row>
    <row r="217" spans="1:15" s="1" customFormat="1" ht="38.25" customHeight="1" thickBot="1" x14ac:dyDescent="0.25">
      <c r="A217" s="124"/>
      <c r="B217" s="58" t="s">
        <v>82</v>
      </c>
      <c r="C217" s="120">
        <f t="shared" ref="C217:N217" si="87">SUM(C197+C209)</f>
        <v>163052.79999999999</v>
      </c>
      <c r="D217" s="120">
        <f t="shared" si="87"/>
        <v>163052.79999999999</v>
      </c>
      <c r="E217" s="120">
        <f t="shared" si="87"/>
        <v>24521.5</v>
      </c>
      <c r="F217" s="120">
        <f t="shared" si="87"/>
        <v>24521.5</v>
      </c>
      <c r="G217" s="120">
        <f t="shared" si="87"/>
        <v>0</v>
      </c>
      <c r="H217" s="120">
        <f t="shared" si="87"/>
        <v>71056.399999999994</v>
      </c>
      <c r="I217" s="120">
        <f t="shared" si="87"/>
        <v>27593.3</v>
      </c>
      <c r="J217" s="120">
        <f t="shared" si="87"/>
        <v>20325.100000000002</v>
      </c>
      <c r="K217" s="120">
        <f t="shared" si="87"/>
        <v>110938</v>
      </c>
      <c r="L217" s="120">
        <f t="shared" si="87"/>
        <v>0</v>
      </c>
      <c r="M217" s="120">
        <f t="shared" si="87"/>
        <v>163052.79999999999</v>
      </c>
      <c r="N217" s="543">
        <f t="shared" si="87"/>
        <v>115902.99999999999</v>
      </c>
      <c r="O217" s="182"/>
    </row>
    <row r="218" spans="1:15" ht="31.5" x14ac:dyDescent="0.2">
      <c r="A218" s="639" t="s">
        <v>38</v>
      </c>
      <c r="B218" s="243" t="s">
        <v>104</v>
      </c>
      <c r="C218" s="278">
        <v>107.9</v>
      </c>
      <c r="D218" s="278">
        <v>107.9</v>
      </c>
      <c r="E218" s="278">
        <v>24.7</v>
      </c>
      <c r="F218" s="278">
        <v>24.7</v>
      </c>
      <c r="G218" s="278">
        <v>27.7</v>
      </c>
      <c r="H218" s="278">
        <v>28.8</v>
      </c>
      <c r="I218" s="278">
        <v>27.7</v>
      </c>
      <c r="J218" s="278">
        <v>20.8</v>
      </c>
      <c r="K218" s="279">
        <v>27.8</v>
      </c>
      <c r="L218" s="280">
        <v>0</v>
      </c>
      <c r="M218" s="281">
        <f>E218+G218+I218+K218</f>
        <v>107.89999999999999</v>
      </c>
      <c r="N218" s="401">
        <f>SUM(F218+H218+J218+L218)</f>
        <v>74.3</v>
      </c>
      <c r="O218" s="472"/>
    </row>
    <row r="219" spans="1:15" ht="15.75" x14ac:dyDescent="0.2">
      <c r="A219" s="690"/>
      <c r="B219" s="243" t="s">
        <v>80</v>
      </c>
      <c r="C219" s="278"/>
      <c r="D219" s="278"/>
      <c r="E219" s="278"/>
      <c r="F219" s="278"/>
      <c r="G219" s="278"/>
      <c r="H219" s="278"/>
      <c r="I219" s="278"/>
      <c r="J219" s="278"/>
      <c r="K219" s="279"/>
      <c r="L219" s="280"/>
      <c r="M219" s="281"/>
      <c r="N219" s="280"/>
      <c r="O219" s="472"/>
    </row>
    <row r="220" spans="1:15" ht="15.75" x14ac:dyDescent="0.2">
      <c r="A220" s="690"/>
      <c r="B220" s="243" t="s">
        <v>81</v>
      </c>
      <c r="C220" s="278">
        <f>C218</f>
        <v>107.9</v>
      </c>
      <c r="D220" s="278">
        <f>D218</f>
        <v>107.9</v>
      </c>
      <c r="E220" s="399">
        <v>24.7</v>
      </c>
      <c r="F220" s="399">
        <v>24.7</v>
      </c>
      <c r="G220" s="399">
        <v>27.7</v>
      </c>
      <c r="H220" s="399">
        <v>28.8</v>
      </c>
      <c r="I220" s="399">
        <v>27.7</v>
      </c>
      <c r="J220" s="399">
        <v>20.8</v>
      </c>
      <c r="K220" s="279">
        <v>27.8</v>
      </c>
      <c r="L220" s="280">
        <v>0</v>
      </c>
      <c r="M220" s="282">
        <f>SUM(E220+G220+I220+K220)</f>
        <v>107.89999999999999</v>
      </c>
      <c r="N220" s="401">
        <f>SUM(F220+H220+J220+L220)</f>
        <v>74.3</v>
      </c>
      <c r="O220" s="472"/>
    </row>
    <row r="221" spans="1:15" ht="42" customHeight="1" x14ac:dyDescent="0.2">
      <c r="A221" s="690"/>
      <c r="B221" s="243" t="s">
        <v>82</v>
      </c>
      <c r="C221" s="278"/>
      <c r="D221" s="278"/>
      <c r="E221" s="278"/>
      <c r="F221" s="278"/>
      <c r="G221" s="278"/>
      <c r="H221" s="278"/>
      <c r="I221" s="278"/>
      <c r="J221" s="278"/>
      <c r="K221" s="279"/>
      <c r="L221" s="283"/>
      <c r="M221" s="281"/>
      <c r="N221" s="283"/>
      <c r="O221" s="472"/>
    </row>
    <row r="222" spans="1:15" ht="42" customHeight="1" x14ac:dyDescent="0.2">
      <c r="A222" s="690"/>
      <c r="B222" s="445" t="s">
        <v>83</v>
      </c>
      <c r="C222" s="697">
        <f>C226+C227</f>
        <v>100</v>
      </c>
      <c r="D222" s="697">
        <v>100</v>
      </c>
      <c r="E222" s="697">
        <f t="shared" ref="E222:L222" si="88">E226+E227</f>
        <v>0</v>
      </c>
      <c r="F222" s="697">
        <f t="shared" si="88"/>
        <v>0</v>
      </c>
      <c r="G222" s="697">
        <f t="shared" si="88"/>
        <v>0</v>
      </c>
      <c r="H222" s="697">
        <f t="shared" si="88"/>
        <v>0</v>
      </c>
      <c r="I222" s="697">
        <v>0</v>
      </c>
      <c r="J222" s="697">
        <v>24</v>
      </c>
      <c r="K222" s="697">
        <v>100</v>
      </c>
      <c r="L222" s="697">
        <f t="shared" si="88"/>
        <v>0</v>
      </c>
      <c r="M222" s="699">
        <f>E222+G222+I222+K222</f>
        <v>100</v>
      </c>
      <c r="N222" s="692">
        <v>24</v>
      </c>
      <c r="O222" s="695"/>
    </row>
    <row r="223" spans="1:15" ht="38.25" customHeight="1" x14ac:dyDescent="0.2">
      <c r="A223" s="690"/>
      <c r="B223" s="444" t="s">
        <v>84</v>
      </c>
      <c r="C223" s="698"/>
      <c r="D223" s="698"/>
      <c r="E223" s="698"/>
      <c r="F223" s="698"/>
      <c r="G223" s="698"/>
      <c r="H223" s="698"/>
      <c r="I223" s="698"/>
      <c r="J223" s="698"/>
      <c r="K223" s="698"/>
      <c r="L223" s="698"/>
      <c r="M223" s="700"/>
      <c r="N223" s="693"/>
      <c r="O223" s="696"/>
    </row>
    <row r="224" spans="1:15" ht="66.75" customHeight="1" x14ac:dyDescent="0.25">
      <c r="A224" s="690"/>
      <c r="B224" s="446" t="s">
        <v>85</v>
      </c>
      <c r="C224" s="698"/>
      <c r="D224" s="698"/>
      <c r="E224" s="698"/>
      <c r="F224" s="698"/>
      <c r="G224" s="698"/>
      <c r="H224" s="698"/>
      <c r="I224" s="698"/>
      <c r="J224" s="698"/>
      <c r="K224" s="698"/>
      <c r="L224" s="698"/>
      <c r="M224" s="701"/>
      <c r="N224" s="694"/>
      <c r="O224" s="696"/>
    </row>
    <row r="225" spans="1:15" ht="15.75" x14ac:dyDescent="0.2">
      <c r="A225" s="690"/>
      <c r="B225" s="243" t="s">
        <v>80</v>
      </c>
      <c r="C225" s="284"/>
      <c r="D225" s="284"/>
      <c r="E225" s="284"/>
      <c r="F225" s="284"/>
      <c r="G225" s="284"/>
      <c r="H225" s="284"/>
      <c r="I225" s="284"/>
      <c r="J225" s="284"/>
      <c r="K225" s="284"/>
      <c r="L225" s="285"/>
      <c r="M225" s="286"/>
      <c r="N225" s="285"/>
      <c r="O225" s="566"/>
    </row>
    <row r="226" spans="1:15" ht="35.25" customHeight="1" x14ac:dyDescent="0.2">
      <c r="A226" s="690"/>
      <c r="B226" s="243" t="s">
        <v>81</v>
      </c>
      <c r="C226" s="284">
        <v>100</v>
      </c>
      <c r="D226" s="284">
        <v>100</v>
      </c>
      <c r="E226" s="284">
        <v>0</v>
      </c>
      <c r="F226" s="284" t="s">
        <v>79</v>
      </c>
      <c r="G226" s="284">
        <v>0</v>
      </c>
      <c r="H226" s="284">
        <v>0</v>
      </c>
      <c r="I226" s="284">
        <v>0</v>
      </c>
      <c r="J226" s="284">
        <v>0</v>
      </c>
      <c r="K226" s="284">
        <v>100</v>
      </c>
      <c r="L226" s="287">
        <v>0</v>
      </c>
      <c r="M226" s="282">
        <f>SUM(E226+G226+I226+K226)</f>
        <v>100</v>
      </c>
      <c r="N226" s="401">
        <v>24</v>
      </c>
      <c r="O226" s="566"/>
    </row>
    <row r="227" spans="1:15" ht="43.5" customHeight="1" x14ac:dyDescent="0.2">
      <c r="A227" s="690"/>
      <c r="B227" s="243" t="s">
        <v>82</v>
      </c>
      <c r="C227" s="284"/>
      <c r="D227" s="284"/>
      <c r="E227" s="284"/>
      <c r="F227" s="284"/>
      <c r="G227" s="284"/>
      <c r="H227" s="284"/>
      <c r="I227" s="284"/>
      <c r="J227" s="284"/>
      <c r="K227" s="284"/>
      <c r="L227" s="285"/>
      <c r="M227" s="286"/>
      <c r="N227" s="285"/>
      <c r="O227" s="566"/>
    </row>
    <row r="228" spans="1:15" ht="75.75" customHeight="1" x14ac:dyDescent="0.2">
      <c r="A228" s="690"/>
      <c r="B228" s="243" t="s">
        <v>151</v>
      </c>
      <c r="C228" s="400">
        <v>17.100000000000001</v>
      </c>
      <c r="D228" s="400">
        <v>17.100000000000001</v>
      </c>
      <c r="E228" s="400">
        <v>0</v>
      </c>
      <c r="F228" s="400">
        <v>0</v>
      </c>
      <c r="G228" s="400">
        <v>0</v>
      </c>
      <c r="H228" s="400">
        <v>0</v>
      </c>
      <c r="I228" s="400">
        <v>0</v>
      </c>
      <c r="J228" s="400">
        <v>4</v>
      </c>
      <c r="K228" s="400">
        <v>17.100000000000001</v>
      </c>
      <c r="L228" s="401">
        <v>0</v>
      </c>
      <c r="M228" s="281">
        <f>E228+G228+I228+K228</f>
        <v>17.100000000000001</v>
      </c>
      <c r="N228" s="401">
        <f>SUM(F228+H228+J228+L228)</f>
        <v>4</v>
      </c>
      <c r="O228" s="566"/>
    </row>
    <row r="229" spans="1:15" ht="43.5" customHeight="1" x14ac:dyDescent="0.2">
      <c r="A229" s="690"/>
      <c r="B229" s="243" t="s">
        <v>80</v>
      </c>
      <c r="C229" s="400"/>
      <c r="D229" s="400"/>
      <c r="E229" s="400"/>
      <c r="F229" s="400"/>
      <c r="G229" s="400"/>
      <c r="H229" s="400"/>
      <c r="I229" s="400"/>
      <c r="J229" s="400"/>
      <c r="K229" s="400"/>
      <c r="L229" s="285"/>
      <c r="M229" s="286"/>
      <c r="N229" s="285"/>
      <c r="O229" s="566"/>
    </row>
    <row r="230" spans="1:15" ht="43.5" customHeight="1" x14ac:dyDescent="0.2">
      <c r="A230" s="690"/>
      <c r="B230" s="243" t="s">
        <v>81</v>
      </c>
      <c r="C230" s="400">
        <v>17.100000000000001</v>
      </c>
      <c r="D230" s="400">
        <v>17.100000000000001</v>
      </c>
      <c r="E230" s="400">
        <v>0</v>
      </c>
      <c r="F230" s="400">
        <v>0</v>
      </c>
      <c r="G230" s="400">
        <v>0</v>
      </c>
      <c r="H230" s="400">
        <v>0</v>
      </c>
      <c r="I230" s="400">
        <v>0</v>
      </c>
      <c r="J230" s="400">
        <v>4</v>
      </c>
      <c r="K230" s="400">
        <v>17.100000000000001</v>
      </c>
      <c r="L230" s="401">
        <v>0</v>
      </c>
      <c r="M230" s="281">
        <f>E230+G230+I230+K230</f>
        <v>17.100000000000001</v>
      </c>
      <c r="N230" s="401">
        <f>SUM(F230+H230+J230+L230)</f>
        <v>4</v>
      </c>
      <c r="O230" s="566"/>
    </row>
    <row r="231" spans="1:15" ht="43.5" customHeight="1" x14ac:dyDescent="0.2">
      <c r="A231" s="690"/>
      <c r="B231" s="243" t="s">
        <v>82</v>
      </c>
      <c r="C231" s="400"/>
      <c r="D231" s="400"/>
      <c r="E231" s="400"/>
      <c r="F231" s="400"/>
      <c r="G231" s="400"/>
      <c r="H231" s="400"/>
      <c r="I231" s="400"/>
      <c r="J231" s="400"/>
      <c r="K231" s="400"/>
      <c r="L231" s="285"/>
      <c r="M231" s="286"/>
      <c r="N231" s="285"/>
      <c r="O231" s="566"/>
    </row>
    <row r="232" spans="1:15" ht="70.5" customHeight="1" x14ac:dyDescent="0.2">
      <c r="A232" s="690"/>
      <c r="B232" s="243" t="s">
        <v>150</v>
      </c>
      <c r="C232" s="284">
        <v>20</v>
      </c>
      <c r="D232" s="284">
        <v>20</v>
      </c>
      <c r="E232" s="284">
        <v>0</v>
      </c>
      <c r="F232" s="284">
        <v>0</v>
      </c>
      <c r="G232" s="284">
        <v>0</v>
      </c>
      <c r="H232" s="284">
        <v>0</v>
      </c>
      <c r="I232" s="284">
        <v>0</v>
      </c>
      <c r="J232" s="284">
        <v>0</v>
      </c>
      <c r="K232" s="284">
        <v>20</v>
      </c>
      <c r="L232" s="287">
        <v>0</v>
      </c>
      <c r="M232" s="281">
        <f>SUM(E232+G232+I232+K232)</f>
        <v>20</v>
      </c>
      <c r="N232" s="401">
        <f>SUM(F232+H232+J232+L232)</f>
        <v>0</v>
      </c>
      <c r="O232" s="473"/>
    </row>
    <row r="233" spans="1:15" ht="26.25" customHeight="1" x14ac:dyDescent="0.2">
      <c r="A233" s="690"/>
      <c r="B233" s="243" t="s">
        <v>80</v>
      </c>
      <c r="C233" s="284"/>
      <c r="D233" s="284"/>
      <c r="E233" s="284"/>
      <c r="F233" s="284"/>
      <c r="G233" s="284"/>
      <c r="H233" s="284"/>
      <c r="I233" s="284"/>
      <c r="J233" s="284"/>
      <c r="K233" s="284"/>
      <c r="L233" s="287"/>
      <c r="M233" s="282"/>
      <c r="N233" s="401"/>
      <c r="O233" s="473"/>
    </row>
    <row r="234" spans="1:15" ht="42.75" customHeight="1" x14ac:dyDescent="0.2">
      <c r="A234" s="690"/>
      <c r="B234" s="243" t="s">
        <v>81</v>
      </c>
      <c r="C234" s="400">
        <v>20</v>
      </c>
      <c r="D234" s="400">
        <v>20</v>
      </c>
      <c r="E234" s="400">
        <v>0</v>
      </c>
      <c r="F234" s="400">
        <v>0</v>
      </c>
      <c r="G234" s="400">
        <v>0</v>
      </c>
      <c r="H234" s="400">
        <v>0</v>
      </c>
      <c r="I234" s="400">
        <v>0</v>
      </c>
      <c r="J234" s="400">
        <v>0</v>
      </c>
      <c r="K234" s="400">
        <v>20</v>
      </c>
      <c r="L234" s="401">
        <v>0</v>
      </c>
      <c r="M234" s="282">
        <f>SUM(E234+G234+I234+K234)</f>
        <v>20</v>
      </c>
      <c r="N234" s="401">
        <f>SUM(F234+H234+J234+L234)</f>
        <v>0</v>
      </c>
      <c r="O234" s="473"/>
    </row>
    <row r="235" spans="1:15" ht="31.5" x14ac:dyDescent="0.2">
      <c r="A235" s="690"/>
      <c r="B235" s="243" t="s">
        <v>82</v>
      </c>
      <c r="C235" s="284"/>
      <c r="D235" s="284"/>
      <c r="E235" s="284"/>
      <c r="F235" s="284"/>
      <c r="G235" s="284"/>
      <c r="H235" s="284"/>
      <c r="I235" s="284"/>
      <c r="J235" s="284"/>
      <c r="K235" s="284"/>
      <c r="L235" s="287"/>
      <c r="M235" s="282"/>
      <c r="N235" s="401"/>
      <c r="O235" s="473"/>
    </row>
    <row r="236" spans="1:15" ht="18.75" x14ac:dyDescent="0.2">
      <c r="A236" s="48" t="s">
        <v>16</v>
      </c>
      <c r="B236" s="45"/>
      <c r="C236" s="147">
        <f t="shared" ref="C236:K236" si="89">SUM(C232+C222+C218+C228)</f>
        <v>245</v>
      </c>
      <c r="D236" s="147">
        <f t="shared" si="89"/>
        <v>245</v>
      </c>
      <c r="E236" s="147">
        <f t="shared" si="89"/>
        <v>24.7</v>
      </c>
      <c r="F236" s="147">
        <f t="shared" si="89"/>
        <v>24.7</v>
      </c>
      <c r="G236" s="147">
        <f t="shared" si="89"/>
        <v>27.7</v>
      </c>
      <c r="H236" s="147">
        <f t="shared" si="89"/>
        <v>28.8</v>
      </c>
      <c r="I236" s="147">
        <f t="shared" si="89"/>
        <v>27.7</v>
      </c>
      <c r="J236" s="147">
        <f t="shared" si="89"/>
        <v>48.8</v>
      </c>
      <c r="K236" s="147">
        <f t="shared" si="89"/>
        <v>164.9</v>
      </c>
      <c r="L236" s="147">
        <f t="shared" ref="L236" si="90">SUM(L232+L222+L218)</f>
        <v>0</v>
      </c>
      <c r="M236" s="147">
        <f>SUM(M232+M222+M218+M228)</f>
        <v>244.99999999999997</v>
      </c>
      <c r="N236" s="544">
        <f>SUM(N232+N222+N218+N228)</f>
        <v>102.3</v>
      </c>
      <c r="O236" s="567"/>
    </row>
    <row r="237" spans="1:15" ht="15.75" customHeight="1" x14ac:dyDescent="0.2">
      <c r="A237" s="46"/>
      <c r="B237" s="45" t="s">
        <v>80</v>
      </c>
      <c r="C237" s="144"/>
      <c r="D237" s="144"/>
      <c r="E237" s="145"/>
      <c r="F237" s="145"/>
      <c r="G237" s="145"/>
      <c r="H237" s="145"/>
      <c r="I237" s="145"/>
      <c r="J237" s="145"/>
      <c r="K237" s="146"/>
      <c r="L237" s="119"/>
      <c r="M237" s="68"/>
      <c r="N237" s="171"/>
      <c r="O237" s="567"/>
    </row>
    <row r="238" spans="1:15" ht="15.75" x14ac:dyDescent="0.2">
      <c r="A238" s="46"/>
      <c r="B238" s="45" t="s">
        <v>81</v>
      </c>
      <c r="C238" s="147">
        <f t="shared" ref="C238:M238" si="91">SUM(C234+C226+C220+C230)</f>
        <v>245</v>
      </c>
      <c r="D238" s="147">
        <f t="shared" si="91"/>
        <v>245</v>
      </c>
      <c r="E238" s="147">
        <f t="shared" si="91"/>
        <v>24.7</v>
      </c>
      <c r="F238" s="147">
        <f t="shared" si="91"/>
        <v>24.7</v>
      </c>
      <c r="G238" s="147">
        <f t="shared" si="91"/>
        <v>27.7</v>
      </c>
      <c r="H238" s="147">
        <f t="shared" si="91"/>
        <v>28.8</v>
      </c>
      <c r="I238" s="147">
        <f t="shared" si="91"/>
        <v>27.7</v>
      </c>
      <c r="J238" s="147">
        <f t="shared" si="91"/>
        <v>24.8</v>
      </c>
      <c r="K238" s="147">
        <f t="shared" si="91"/>
        <v>164.9</v>
      </c>
      <c r="L238" s="147">
        <f t="shared" si="91"/>
        <v>0</v>
      </c>
      <c r="M238" s="147">
        <f t="shared" si="91"/>
        <v>244.99999999999997</v>
      </c>
      <c r="N238" s="544">
        <f>SUM(N234+N226+N220+N230)</f>
        <v>102.3</v>
      </c>
      <c r="O238" s="567"/>
    </row>
    <row r="239" spans="1:15" s="1" customFormat="1" ht="32.25" customHeight="1" thickBot="1" x14ac:dyDescent="0.25">
      <c r="A239" s="47"/>
      <c r="B239" s="49" t="s">
        <v>86</v>
      </c>
      <c r="C239" s="50">
        <v>0</v>
      </c>
      <c r="D239" s="233">
        <v>0</v>
      </c>
      <c r="E239" s="145" t="s">
        <v>79</v>
      </c>
      <c r="F239" s="145" t="s">
        <v>79</v>
      </c>
      <c r="G239" s="145" t="s">
        <v>79</v>
      </c>
      <c r="H239" s="145">
        <v>0</v>
      </c>
      <c r="I239" s="145" t="s">
        <v>79</v>
      </c>
      <c r="J239" s="145">
        <v>0</v>
      </c>
      <c r="K239" s="146" t="s">
        <v>79</v>
      </c>
      <c r="L239" s="119">
        <v>0</v>
      </c>
      <c r="M239" s="172"/>
      <c r="N239" s="545"/>
      <c r="O239" s="568"/>
    </row>
    <row r="240" spans="1:15" ht="69.75" customHeight="1" thickBot="1" x14ac:dyDescent="0.25">
      <c r="A240" s="639" t="s">
        <v>39</v>
      </c>
      <c r="B240" s="274" t="s">
        <v>152</v>
      </c>
      <c r="C240" s="275">
        <v>838.3</v>
      </c>
      <c r="D240" s="275">
        <v>838.3</v>
      </c>
      <c r="E240" s="275">
        <v>0</v>
      </c>
      <c r="F240" s="275">
        <v>0</v>
      </c>
      <c r="G240" s="275">
        <v>0</v>
      </c>
      <c r="H240" s="275">
        <v>257.89999999999998</v>
      </c>
      <c r="I240" s="275">
        <v>838.3</v>
      </c>
      <c r="J240" s="275">
        <v>328.6</v>
      </c>
      <c r="K240" s="275">
        <v>0</v>
      </c>
      <c r="L240" s="275">
        <v>0</v>
      </c>
      <c r="M240" s="211">
        <f>SUM(E240+G240+I240+K240)</f>
        <v>838.3</v>
      </c>
      <c r="N240" s="546">
        <f>SUM(F240+H240+J240+L240)</f>
        <v>586.5</v>
      </c>
      <c r="O240" s="569"/>
    </row>
    <row r="241" spans="1:15" ht="24" customHeight="1" thickBot="1" x14ac:dyDescent="0.3">
      <c r="A241" s="640"/>
      <c r="B241" s="276" t="s">
        <v>80</v>
      </c>
      <c r="C241" s="275"/>
      <c r="D241" s="275"/>
      <c r="E241" s="277"/>
      <c r="F241" s="277"/>
      <c r="G241" s="277"/>
      <c r="H241" s="277"/>
      <c r="I241" s="277"/>
      <c r="J241" s="277"/>
      <c r="K241" s="277"/>
      <c r="L241" s="277"/>
      <c r="M241" s="277"/>
      <c r="N241" s="547"/>
      <c r="O241" s="569"/>
    </row>
    <row r="242" spans="1:15" ht="15.75" thickBot="1" x14ac:dyDescent="0.25">
      <c r="A242" s="640"/>
      <c r="B242" s="276" t="s">
        <v>81</v>
      </c>
      <c r="C242" s="275">
        <v>838.3</v>
      </c>
      <c r="D242" s="275">
        <v>838.3</v>
      </c>
      <c r="E242" s="275">
        <v>0</v>
      </c>
      <c r="F242" s="275">
        <v>0</v>
      </c>
      <c r="G242" s="275">
        <v>0</v>
      </c>
      <c r="H242" s="275">
        <v>257.89999999999998</v>
      </c>
      <c r="I242" s="275">
        <v>838.3</v>
      </c>
      <c r="J242" s="275">
        <v>328.6</v>
      </c>
      <c r="K242" s="275">
        <v>0</v>
      </c>
      <c r="L242" s="275">
        <v>0</v>
      </c>
      <c r="M242" s="211">
        <f>SUM(E242+G242+I242+K242)</f>
        <v>838.3</v>
      </c>
      <c r="N242" s="546">
        <f>SUM(F242+H242+J242+L242)</f>
        <v>586.5</v>
      </c>
      <c r="O242" s="569"/>
    </row>
    <row r="243" spans="1:15" ht="30.75" thickBot="1" x14ac:dyDescent="0.3">
      <c r="A243" s="640"/>
      <c r="B243" s="276" t="s">
        <v>82</v>
      </c>
      <c r="C243" s="275"/>
      <c r="D243" s="275"/>
      <c r="E243" s="277"/>
      <c r="F243" s="277"/>
      <c r="G243" s="277"/>
      <c r="H243" s="277"/>
      <c r="I243" s="277"/>
      <c r="J243" s="277"/>
      <c r="K243" s="277"/>
      <c r="L243" s="277"/>
      <c r="M243" s="277"/>
      <c r="N243" s="547"/>
      <c r="O243" s="569"/>
    </row>
    <row r="244" spans="1:15" ht="81.75" customHeight="1" thickBot="1" x14ac:dyDescent="0.25">
      <c r="A244" s="640"/>
      <c r="B244" s="276" t="s">
        <v>153</v>
      </c>
      <c r="C244" s="275">
        <v>4062.4</v>
      </c>
      <c r="D244" s="275">
        <v>4062.4</v>
      </c>
      <c r="E244" s="275">
        <v>670</v>
      </c>
      <c r="F244" s="275">
        <v>670</v>
      </c>
      <c r="G244" s="275">
        <v>1130.8</v>
      </c>
      <c r="H244" s="275">
        <v>1050</v>
      </c>
      <c r="I244" s="275">
        <v>1130.8</v>
      </c>
      <c r="J244" s="275">
        <v>1185</v>
      </c>
      <c r="K244" s="275">
        <v>1130.8</v>
      </c>
      <c r="L244" s="275">
        <v>0</v>
      </c>
      <c r="M244" s="211">
        <f>SUM(E244+G244+I244+K244)</f>
        <v>4062.3999999999996</v>
      </c>
      <c r="N244" s="546">
        <f>SUM(F244+H244+J244+L244)</f>
        <v>2905</v>
      </c>
      <c r="O244" s="569"/>
    </row>
    <row r="245" spans="1:15" ht="32.25" customHeight="1" thickBot="1" x14ac:dyDescent="0.3">
      <c r="A245" s="640"/>
      <c r="B245" s="276" t="s">
        <v>80</v>
      </c>
      <c r="C245" s="275"/>
      <c r="D245" s="275"/>
      <c r="E245" s="277"/>
      <c r="F245" s="277"/>
      <c r="G245" s="277"/>
      <c r="H245" s="277"/>
      <c r="I245" s="277"/>
      <c r="J245" s="277"/>
      <c r="K245" s="277"/>
      <c r="L245" s="277"/>
      <c r="M245" s="277"/>
      <c r="N245" s="547"/>
      <c r="O245" s="569"/>
    </row>
    <row r="246" spans="1:15" ht="33.75" customHeight="1" thickBot="1" x14ac:dyDescent="0.25">
      <c r="A246" s="640"/>
      <c r="B246" s="276" t="s">
        <v>81</v>
      </c>
      <c r="C246" s="275">
        <v>4062.4</v>
      </c>
      <c r="D246" s="275">
        <v>4062.4</v>
      </c>
      <c r="E246" s="275">
        <v>670</v>
      </c>
      <c r="F246" s="275">
        <v>670</v>
      </c>
      <c r="G246" s="275">
        <v>1130.8</v>
      </c>
      <c r="H246" s="275">
        <v>1050</v>
      </c>
      <c r="I246" s="275">
        <v>1130.8</v>
      </c>
      <c r="J246" s="275">
        <v>1185</v>
      </c>
      <c r="K246" s="275">
        <v>1130.8</v>
      </c>
      <c r="L246" s="275">
        <v>0</v>
      </c>
      <c r="M246" s="211">
        <f>SUM(E246+G246+I246+K246)</f>
        <v>4062.3999999999996</v>
      </c>
      <c r="N246" s="546">
        <f>SUM(F246+H246+J246+L246)</f>
        <v>2905</v>
      </c>
      <c r="O246" s="569"/>
    </row>
    <row r="247" spans="1:15" ht="45.75" customHeight="1" thickBot="1" x14ac:dyDescent="0.3">
      <c r="A247" s="640"/>
      <c r="B247" s="276" t="s">
        <v>82</v>
      </c>
      <c r="C247" s="275"/>
      <c r="D247" s="275"/>
      <c r="E247" s="277"/>
      <c r="F247" s="277"/>
      <c r="G247" s="277"/>
      <c r="H247" s="277"/>
      <c r="I247" s="277"/>
      <c r="J247" s="277"/>
      <c r="K247" s="277"/>
      <c r="L247" s="277"/>
      <c r="M247" s="277"/>
      <c r="N247" s="547"/>
      <c r="O247" s="569"/>
    </row>
    <row r="248" spans="1:15" ht="42.75" customHeight="1" x14ac:dyDescent="0.2">
      <c r="A248" s="25" t="s">
        <v>16</v>
      </c>
      <c r="B248" s="45"/>
      <c r="C248" s="447">
        <f t="shared" ref="C248:L248" si="92">SUM(C244+C240)</f>
        <v>4900.7</v>
      </c>
      <c r="D248" s="447">
        <f t="shared" si="92"/>
        <v>4900.7</v>
      </c>
      <c r="E248" s="447">
        <f t="shared" si="92"/>
        <v>670</v>
      </c>
      <c r="F248" s="447">
        <f t="shared" si="92"/>
        <v>670</v>
      </c>
      <c r="G248" s="447">
        <f t="shared" si="92"/>
        <v>1130.8</v>
      </c>
      <c r="H248" s="447">
        <f t="shared" si="92"/>
        <v>1307.9000000000001</v>
      </c>
      <c r="I248" s="447">
        <f t="shared" si="92"/>
        <v>1969.1</v>
      </c>
      <c r="J248" s="447">
        <f t="shared" si="92"/>
        <v>1513.6</v>
      </c>
      <c r="K248" s="447">
        <f t="shared" si="92"/>
        <v>1130.8</v>
      </c>
      <c r="L248" s="447">
        <f t="shared" si="92"/>
        <v>0</v>
      </c>
      <c r="M248" s="447">
        <f>SUM(E248+G248+I248+K248)</f>
        <v>4900.7</v>
      </c>
      <c r="N248" s="548">
        <f>SUM(N244+N240)</f>
        <v>3491.5</v>
      </c>
      <c r="O248" s="567"/>
    </row>
    <row r="249" spans="1:15" ht="25.5" customHeight="1" x14ac:dyDescent="0.2">
      <c r="A249" s="612"/>
      <c r="B249" s="45" t="s">
        <v>80</v>
      </c>
      <c r="C249" s="98"/>
      <c r="D249" s="98"/>
      <c r="E249" s="448"/>
      <c r="F249" s="448"/>
      <c r="G249" s="448"/>
      <c r="H249" s="448"/>
      <c r="I249" s="448"/>
      <c r="J249" s="448"/>
      <c r="K249" s="448"/>
      <c r="L249" s="448"/>
      <c r="M249" s="448"/>
      <c r="N249" s="549"/>
      <c r="O249" s="567"/>
    </row>
    <row r="250" spans="1:15" ht="27.75" customHeight="1" x14ac:dyDescent="0.2">
      <c r="A250" s="613"/>
      <c r="B250" s="45" t="s">
        <v>81</v>
      </c>
      <c r="C250" s="449">
        <f t="shared" ref="C250:L250" si="93">SUM(C246+C242)</f>
        <v>4900.7</v>
      </c>
      <c r="D250" s="449">
        <f t="shared" si="93"/>
        <v>4900.7</v>
      </c>
      <c r="E250" s="449">
        <f t="shared" si="93"/>
        <v>670</v>
      </c>
      <c r="F250" s="449">
        <f t="shared" si="93"/>
        <v>670</v>
      </c>
      <c r="G250" s="449">
        <f t="shared" si="93"/>
        <v>1130.8</v>
      </c>
      <c r="H250" s="449">
        <f t="shared" si="93"/>
        <v>1307.9000000000001</v>
      </c>
      <c r="I250" s="449">
        <f t="shared" si="93"/>
        <v>1969.1</v>
      </c>
      <c r="J250" s="449">
        <f t="shared" si="93"/>
        <v>1513.6</v>
      </c>
      <c r="K250" s="449">
        <f t="shared" si="93"/>
        <v>1130.8</v>
      </c>
      <c r="L250" s="449">
        <f t="shared" si="93"/>
        <v>0</v>
      </c>
      <c r="M250" s="450">
        <f>SUM(E250+G250+I250+K250)</f>
        <v>4900.7</v>
      </c>
      <c r="N250" s="550">
        <f>SUM(F250+H250+J250+L250)</f>
        <v>3491.5</v>
      </c>
      <c r="O250" s="567"/>
    </row>
    <row r="251" spans="1:15" s="1" customFormat="1" ht="32.25" customHeight="1" thickBot="1" x14ac:dyDescent="0.25">
      <c r="A251" s="614"/>
      <c r="B251" s="49" t="s">
        <v>86</v>
      </c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26"/>
      <c r="N251" s="545"/>
      <c r="O251" s="568"/>
    </row>
    <row r="252" spans="1:15" ht="126.75" thickBot="1" x14ac:dyDescent="0.25">
      <c r="A252" s="639" t="s">
        <v>40</v>
      </c>
      <c r="B252" s="272" t="s">
        <v>63</v>
      </c>
      <c r="C252" s="273">
        <v>20</v>
      </c>
      <c r="D252" s="273">
        <v>20</v>
      </c>
      <c r="E252" s="242">
        <v>10</v>
      </c>
      <c r="F252" s="242">
        <v>0</v>
      </c>
      <c r="G252" s="249"/>
      <c r="H252" s="249"/>
      <c r="I252" s="249">
        <v>10</v>
      </c>
      <c r="J252" s="249"/>
      <c r="K252" s="249"/>
      <c r="L252" s="249">
        <v>0</v>
      </c>
      <c r="M252" s="211">
        <f>SUM(E252+G252+I252+K252)</f>
        <v>20</v>
      </c>
      <c r="N252" s="546">
        <f>SUM(F252+H252+J252+L252)</f>
        <v>0</v>
      </c>
      <c r="O252" s="569"/>
    </row>
    <row r="253" spans="1:15" ht="16.5" thickBot="1" x14ac:dyDescent="0.25">
      <c r="A253" s="690"/>
      <c r="B253" s="264" t="s">
        <v>80</v>
      </c>
      <c r="C253" s="273"/>
      <c r="D253" s="273"/>
      <c r="E253" s="249"/>
      <c r="F253" s="249"/>
      <c r="G253" s="249"/>
      <c r="H253" s="249"/>
      <c r="I253" s="249"/>
      <c r="J253" s="249"/>
      <c r="K253" s="249"/>
      <c r="L253" s="249"/>
      <c r="M253" s="39"/>
      <c r="N253" s="325"/>
      <c r="O253" s="569"/>
    </row>
    <row r="254" spans="1:15" ht="16.5" thickBot="1" x14ac:dyDescent="0.25">
      <c r="A254" s="690"/>
      <c r="B254" s="264" t="s">
        <v>81</v>
      </c>
      <c r="C254" s="273">
        <v>20</v>
      </c>
      <c r="D254" s="273">
        <v>20</v>
      </c>
      <c r="E254" s="242">
        <v>10</v>
      </c>
      <c r="F254" s="242">
        <v>0</v>
      </c>
      <c r="G254" s="249"/>
      <c r="H254" s="249"/>
      <c r="I254" s="249">
        <v>10</v>
      </c>
      <c r="J254" s="249"/>
      <c r="K254" s="249"/>
      <c r="L254" s="249">
        <v>0</v>
      </c>
      <c r="M254" s="211">
        <f>SUM(E254+G254+I254+K254)</f>
        <v>20</v>
      </c>
      <c r="N254" s="546">
        <f>SUM(F254+H254+J254+L254)</f>
        <v>0</v>
      </c>
      <c r="O254" s="569"/>
    </row>
    <row r="255" spans="1:15" ht="32.25" thickBot="1" x14ac:dyDescent="0.25">
      <c r="A255" s="690"/>
      <c r="B255" s="264" t="s">
        <v>82</v>
      </c>
      <c r="C255" s="273"/>
      <c r="D255" s="273"/>
      <c r="E255" s="249"/>
      <c r="F255" s="249"/>
      <c r="G255" s="249"/>
      <c r="H255" s="249"/>
      <c r="I255" s="249"/>
      <c r="J255" s="249"/>
      <c r="K255" s="249"/>
      <c r="L255" s="249"/>
      <c r="M255" s="39"/>
      <c r="N255" s="325"/>
      <c r="O255" s="569"/>
    </row>
    <row r="256" spans="1:15" ht="37.5" x14ac:dyDescent="0.2">
      <c r="A256" s="25" t="s">
        <v>16</v>
      </c>
      <c r="B256" s="45"/>
      <c r="C256" s="98">
        <f t="shared" ref="C256:N256" si="94">SUM(C252)</f>
        <v>20</v>
      </c>
      <c r="D256" s="98">
        <f t="shared" si="94"/>
        <v>20</v>
      </c>
      <c r="E256" s="98">
        <f t="shared" si="94"/>
        <v>10</v>
      </c>
      <c r="F256" s="98">
        <f t="shared" si="94"/>
        <v>0</v>
      </c>
      <c r="G256" s="98">
        <f t="shared" si="94"/>
        <v>0</v>
      </c>
      <c r="H256" s="98">
        <f t="shared" si="94"/>
        <v>0</v>
      </c>
      <c r="I256" s="98">
        <f t="shared" si="94"/>
        <v>10</v>
      </c>
      <c r="J256" s="98">
        <f t="shared" si="94"/>
        <v>0</v>
      </c>
      <c r="K256" s="98">
        <f t="shared" si="94"/>
        <v>0</v>
      </c>
      <c r="L256" s="98">
        <f t="shared" si="94"/>
        <v>0</v>
      </c>
      <c r="M256" s="197">
        <f t="shared" si="94"/>
        <v>20</v>
      </c>
      <c r="N256" s="551">
        <f t="shared" si="94"/>
        <v>0</v>
      </c>
      <c r="O256" s="130"/>
    </row>
    <row r="257" spans="1:15" ht="15.75" x14ac:dyDescent="0.2">
      <c r="A257" s="80"/>
      <c r="B257" s="45" t="s">
        <v>80</v>
      </c>
      <c r="C257" s="98"/>
      <c r="D257" s="98"/>
      <c r="E257" s="67"/>
      <c r="F257" s="67"/>
      <c r="G257" s="67"/>
      <c r="H257" s="67"/>
      <c r="I257" s="67"/>
      <c r="J257" s="67"/>
      <c r="K257" s="67"/>
      <c r="L257" s="67"/>
      <c r="M257" s="103"/>
      <c r="N257" s="167"/>
      <c r="O257" s="130"/>
    </row>
    <row r="258" spans="1:15" ht="15.75" x14ac:dyDescent="0.2">
      <c r="A258" s="80"/>
      <c r="B258" s="45" t="s">
        <v>81</v>
      </c>
      <c r="C258" s="98">
        <f t="shared" ref="C258:L258" si="95">SUM(C254)</f>
        <v>20</v>
      </c>
      <c r="D258" s="98">
        <f t="shared" si="95"/>
        <v>20</v>
      </c>
      <c r="E258" s="98">
        <f t="shared" si="95"/>
        <v>10</v>
      </c>
      <c r="F258" s="98">
        <f t="shared" si="95"/>
        <v>0</v>
      </c>
      <c r="G258" s="98">
        <f t="shared" si="95"/>
        <v>0</v>
      </c>
      <c r="H258" s="98">
        <f t="shared" si="95"/>
        <v>0</v>
      </c>
      <c r="I258" s="98">
        <f t="shared" si="95"/>
        <v>10</v>
      </c>
      <c r="J258" s="98">
        <f t="shared" si="95"/>
        <v>0</v>
      </c>
      <c r="K258" s="98">
        <f t="shared" si="95"/>
        <v>0</v>
      </c>
      <c r="L258" s="98">
        <f t="shared" si="95"/>
        <v>0</v>
      </c>
      <c r="M258" s="210">
        <f>SUM(E258+G258+I258+K258)</f>
        <v>20</v>
      </c>
      <c r="N258" s="552">
        <f>SUM(F258+H258+J258+L258)</f>
        <v>0</v>
      </c>
      <c r="O258" s="130"/>
    </row>
    <row r="259" spans="1:15" s="1" customFormat="1" ht="32.25" customHeight="1" thickBot="1" x14ac:dyDescent="0.25">
      <c r="A259" s="25"/>
      <c r="B259" s="49" t="s">
        <v>86</v>
      </c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26"/>
      <c r="N259" s="545"/>
      <c r="O259" s="206"/>
    </row>
    <row r="260" spans="1:15" s="1" customFormat="1" ht="116.25" customHeight="1" x14ac:dyDescent="0.2">
      <c r="A260" s="390" t="s">
        <v>100</v>
      </c>
      <c r="B260" s="49" t="s">
        <v>154</v>
      </c>
      <c r="C260" s="391">
        <v>2548.6999999999998</v>
      </c>
      <c r="D260" s="391">
        <v>2548.6999999999998</v>
      </c>
      <c r="E260" s="391">
        <v>613.4</v>
      </c>
      <c r="F260" s="391">
        <v>621</v>
      </c>
      <c r="G260" s="391">
        <v>613.4</v>
      </c>
      <c r="H260" s="391">
        <v>623</v>
      </c>
      <c r="I260" s="391">
        <v>613.4</v>
      </c>
      <c r="J260" s="391">
        <v>657.4</v>
      </c>
      <c r="K260" s="391">
        <v>708.5</v>
      </c>
      <c r="L260" s="392">
        <v>0</v>
      </c>
      <c r="M260" s="393">
        <f>SUM(E260+G260+I260+K260)</f>
        <v>2548.6999999999998</v>
      </c>
      <c r="N260" s="553">
        <f>SUM(F260+H260+J260+L260)</f>
        <v>1901.4</v>
      </c>
      <c r="O260" s="570"/>
    </row>
    <row r="261" spans="1:15" s="1" customFormat="1" ht="32.25" customHeight="1" x14ac:dyDescent="0.2">
      <c r="A261" s="51" t="s">
        <v>2</v>
      </c>
      <c r="B261" s="64"/>
      <c r="C261" s="55">
        <f>SUM(C260+C256+C248+C236+C214)</f>
        <v>197302.9</v>
      </c>
      <c r="D261" s="55">
        <f t="shared" ref="D261:N261" si="96">SUM(D260+D256+D248+D236+D214)</f>
        <v>197302.9</v>
      </c>
      <c r="E261" s="55">
        <f t="shared" si="96"/>
        <v>30510.6</v>
      </c>
      <c r="F261" s="55">
        <f t="shared" si="96"/>
        <v>30250.7</v>
      </c>
      <c r="G261" s="55">
        <f t="shared" si="96"/>
        <v>11772.5</v>
      </c>
      <c r="H261" s="55">
        <f t="shared" si="96"/>
        <v>79932.699999999983</v>
      </c>
      <c r="I261" s="55">
        <f t="shared" si="96"/>
        <v>36552.099999999991</v>
      </c>
      <c r="J261" s="55">
        <f t="shared" si="96"/>
        <v>30557.800000000003</v>
      </c>
      <c r="K261" s="55">
        <f t="shared" si="96"/>
        <v>118467.69999999998</v>
      </c>
      <c r="L261" s="55">
        <f t="shared" si="96"/>
        <v>0</v>
      </c>
      <c r="M261" s="55">
        <f t="shared" si="96"/>
        <v>197302.89999999997</v>
      </c>
      <c r="N261" s="554">
        <f t="shared" si="96"/>
        <v>140741.19999999998</v>
      </c>
      <c r="O261" s="206"/>
    </row>
    <row r="262" spans="1:15" s="1" customFormat="1" ht="32.25" customHeight="1" x14ac:dyDescent="0.2">
      <c r="A262" s="53"/>
      <c r="B262" s="64" t="s">
        <v>80</v>
      </c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5"/>
      <c r="O262" s="206"/>
    </row>
    <row r="263" spans="1:15" s="1" customFormat="1" ht="32.25" customHeight="1" x14ac:dyDescent="0.2">
      <c r="A263" s="51"/>
      <c r="B263" s="64" t="s">
        <v>81</v>
      </c>
      <c r="C263" s="52">
        <f>SUM(C258+C250+C238+C216+C260)</f>
        <v>34250.1</v>
      </c>
      <c r="D263" s="52">
        <f t="shared" ref="D263:L263" si="97">SUM(D258+D250+D238+D216+D260)</f>
        <v>34250.1</v>
      </c>
      <c r="E263" s="52">
        <f t="shared" si="97"/>
        <v>5989.0999999999995</v>
      </c>
      <c r="F263" s="52">
        <f t="shared" si="97"/>
        <v>5729.2</v>
      </c>
      <c r="G263" s="52">
        <f t="shared" si="97"/>
        <v>11772.5</v>
      </c>
      <c r="H263" s="52">
        <f t="shared" si="97"/>
        <v>8876.3000000000011</v>
      </c>
      <c r="I263" s="52">
        <f t="shared" si="97"/>
        <v>8958.7999999999993</v>
      </c>
      <c r="J263" s="52">
        <f t="shared" si="97"/>
        <v>10208.700000000001</v>
      </c>
      <c r="K263" s="52">
        <f t="shared" si="97"/>
        <v>7529.7</v>
      </c>
      <c r="L263" s="52">
        <f t="shared" si="97"/>
        <v>0</v>
      </c>
      <c r="M263" s="52">
        <f>SUM(M258+M250+M238+M216+M260)</f>
        <v>34250.1</v>
      </c>
      <c r="N263" s="169">
        <f>SUM(N258+N250+N238+N216+N260)</f>
        <v>24838.2</v>
      </c>
      <c r="O263" s="206"/>
    </row>
    <row r="264" spans="1:15" s="1" customFormat="1" ht="32.25" customHeight="1" x14ac:dyDescent="0.2">
      <c r="A264" s="53"/>
      <c r="B264" s="76" t="s">
        <v>86</v>
      </c>
      <c r="C264" s="56">
        <f t="shared" ref="C264:N264" si="98">SUM(C259+C251+C239+C217)</f>
        <v>163052.79999999999</v>
      </c>
      <c r="D264" s="56">
        <f t="shared" si="98"/>
        <v>163052.79999999999</v>
      </c>
      <c r="E264" s="56">
        <f t="shared" si="98"/>
        <v>24521.5</v>
      </c>
      <c r="F264" s="56">
        <f t="shared" si="98"/>
        <v>24521.5</v>
      </c>
      <c r="G264" s="56">
        <f t="shared" si="98"/>
        <v>0</v>
      </c>
      <c r="H264" s="56">
        <f t="shared" si="98"/>
        <v>71056.399999999994</v>
      </c>
      <c r="I264" s="56">
        <f t="shared" si="98"/>
        <v>27593.3</v>
      </c>
      <c r="J264" s="56">
        <f t="shared" si="98"/>
        <v>20325.100000000002</v>
      </c>
      <c r="K264" s="56">
        <f t="shared" si="98"/>
        <v>110938</v>
      </c>
      <c r="L264" s="56">
        <f t="shared" si="98"/>
        <v>0</v>
      </c>
      <c r="M264" s="56">
        <f t="shared" si="98"/>
        <v>163052.79999999999</v>
      </c>
      <c r="N264" s="168">
        <f t="shared" si="98"/>
        <v>115902.99999999999</v>
      </c>
      <c r="O264" s="206"/>
    </row>
    <row r="265" spans="1:15" ht="30.75" customHeight="1" x14ac:dyDescent="0.25">
      <c r="A265" s="702" t="s">
        <v>41</v>
      </c>
      <c r="B265" s="702"/>
      <c r="C265" s="702"/>
      <c r="D265" s="702"/>
      <c r="E265" s="702"/>
      <c r="F265" s="702"/>
      <c r="G265" s="702"/>
      <c r="H265" s="702"/>
      <c r="I265" s="702"/>
      <c r="J265" s="702"/>
      <c r="K265" s="702"/>
      <c r="L265" s="702"/>
      <c r="M265" s="703"/>
      <c r="N265" s="704"/>
      <c r="O265" s="569"/>
    </row>
    <row r="266" spans="1:15" ht="64.5" customHeight="1" x14ac:dyDescent="0.2">
      <c r="A266" s="690" t="s">
        <v>42</v>
      </c>
      <c r="B266" s="388" t="s">
        <v>42</v>
      </c>
      <c r="C266" s="268">
        <v>747</v>
      </c>
      <c r="D266" s="268">
        <v>747</v>
      </c>
      <c r="E266" s="268">
        <v>225</v>
      </c>
      <c r="F266" s="268">
        <v>225</v>
      </c>
      <c r="G266" s="268">
        <v>220.5</v>
      </c>
      <c r="H266" s="268">
        <v>220.5</v>
      </c>
      <c r="I266" s="268">
        <v>150.69999999999999</v>
      </c>
      <c r="J266" s="268">
        <v>220.5</v>
      </c>
      <c r="K266" s="268">
        <v>150.80000000000001</v>
      </c>
      <c r="L266" s="268">
        <v>0</v>
      </c>
      <c r="M266" s="389">
        <f t="shared" ref="M266:N267" si="99">SUM(E266+G266+I266+K266)</f>
        <v>747</v>
      </c>
      <c r="N266" s="556">
        <f t="shared" si="99"/>
        <v>666</v>
      </c>
      <c r="O266" s="569"/>
    </row>
    <row r="267" spans="1:15" ht="56.25" customHeight="1" x14ac:dyDescent="0.25">
      <c r="A267" s="690"/>
      <c r="B267" s="267" t="s">
        <v>155</v>
      </c>
      <c r="C267" s="269">
        <v>310</v>
      </c>
      <c r="D267" s="269">
        <v>310</v>
      </c>
      <c r="E267" s="269">
        <v>0</v>
      </c>
      <c r="F267" s="269">
        <v>0</v>
      </c>
      <c r="G267" s="269"/>
      <c r="H267" s="269">
        <v>10</v>
      </c>
      <c r="I267" s="269"/>
      <c r="J267" s="270">
        <v>49</v>
      </c>
      <c r="K267" s="269">
        <v>310</v>
      </c>
      <c r="L267" s="271"/>
      <c r="M267" s="211">
        <f t="shared" si="99"/>
        <v>310</v>
      </c>
      <c r="N267" s="546">
        <f t="shared" si="99"/>
        <v>59</v>
      </c>
      <c r="O267" s="569"/>
    </row>
    <row r="268" spans="1:15" ht="44.25" customHeight="1" x14ac:dyDescent="0.2">
      <c r="A268" s="25" t="s">
        <v>16</v>
      </c>
      <c r="B268" s="214"/>
      <c r="C268" s="212">
        <f t="shared" ref="C268:N268" si="100">SUM(C266+C267)</f>
        <v>1057</v>
      </c>
      <c r="D268" s="212">
        <f t="shared" si="100"/>
        <v>1057</v>
      </c>
      <c r="E268" s="212">
        <f t="shared" si="100"/>
        <v>225</v>
      </c>
      <c r="F268" s="212">
        <f t="shared" si="100"/>
        <v>225</v>
      </c>
      <c r="G268" s="212">
        <f t="shared" si="100"/>
        <v>220.5</v>
      </c>
      <c r="H268" s="212">
        <f t="shared" si="100"/>
        <v>230.5</v>
      </c>
      <c r="I268" s="212">
        <f t="shared" si="100"/>
        <v>150.69999999999999</v>
      </c>
      <c r="J268" s="212">
        <f t="shared" si="100"/>
        <v>269.5</v>
      </c>
      <c r="K268" s="212">
        <f t="shared" si="100"/>
        <v>460.8</v>
      </c>
      <c r="L268" s="212">
        <f t="shared" si="100"/>
        <v>0</v>
      </c>
      <c r="M268" s="212">
        <f t="shared" si="100"/>
        <v>1057</v>
      </c>
      <c r="N268" s="557">
        <f t="shared" si="100"/>
        <v>725</v>
      </c>
      <c r="O268" s="569"/>
    </row>
    <row r="269" spans="1:15" ht="17.25" customHeight="1" x14ac:dyDescent="0.2">
      <c r="A269" s="80"/>
      <c r="B269" s="214" t="s">
        <v>80</v>
      </c>
      <c r="C269" s="212"/>
      <c r="D269" s="212"/>
      <c r="E269" s="212"/>
      <c r="F269" s="215"/>
      <c r="G269" s="215"/>
      <c r="H269" s="215"/>
      <c r="I269" s="212"/>
      <c r="J269" s="215"/>
      <c r="K269" s="212"/>
      <c r="L269" s="216"/>
      <c r="M269" s="213"/>
      <c r="N269" s="558"/>
      <c r="O269" s="569"/>
    </row>
    <row r="270" spans="1:15" ht="29.25" customHeight="1" x14ac:dyDescent="0.2">
      <c r="A270" s="80"/>
      <c r="B270" s="214" t="s">
        <v>81</v>
      </c>
      <c r="C270" s="212">
        <f t="shared" ref="C270:L270" si="101">SUM(C267+C266)</f>
        <v>1057</v>
      </c>
      <c r="D270" s="212">
        <f t="shared" si="101"/>
        <v>1057</v>
      </c>
      <c r="E270" s="212">
        <f t="shared" si="101"/>
        <v>225</v>
      </c>
      <c r="F270" s="212">
        <f t="shared" si="101"/>
        <v>225</v>
      </c>
      <c r="G270" s="212">
        <f t="shared" si="101"/>
        <v>220.5</v>
      </c>
      <c r="H270" s="212">
        <f t="shared" si="101"/>
        <v>230.5</v>
      </c>
      <c r="I270" s="212">
        <f t="shared" si="101"/>
        <v>150.69999999999999</v>
      </c>
      <c r="J270" s="212">
        <f t="shared" si="101"/>
        <v>269.5</v>
      </c>
      <c r="K270" s="212">
        <f t="shared" si="101"/>
        <v>460.8</v>
      </c>
      <c r="L270" s="212">
        <f t="shared" si="101"/>
        <v>0</v>
      </c>
      <c r="M270" s="212">
        <f>SUM(E270+G270+I270+K270)</f>
        <v>1057</v>
      </c>
      <c r="N270" s="557">
        <f>SUM(F270+H270+J270+L270)</f>
        <v>725</v>
      </c>
      <c r="O270" s="569"/>
    </row>
    <row r="271" spans="1:15" s="1" customFormat="1" ht="32.25" customHeight="1" x14ac:dyDescent="0.2">
      <c r="A271" s="25"/>
      <c r="B271" s="49" t="s">
        <v>86</v>
      </c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545"/>
      <c r="O271" s="571"/>
    </row>
    <row r="272" spans="1:15" ht="54" customHeight="1" x14ac:dyDescent="0.25">
      <c r="A272" s="639" t="s">
        <v>43</v>
      </c>
      <c r="B272" s="265" t="s">
        <v>105</v>
      </c>
      <c r="C272" s="190">
        <v>100</v>
      </c>
      <c r="D272" s="190">
        <v>100</v>
      </c>
      <c r="E272" s="190"/>
      <c r="F272" s="190"/>
      <c r="G272" s="190"/>
      <c r="H272" s="190"/>
      <c r="I272" s="190">
        <v>100</v>
      </c>
      <c r="J272" s="190"/>
      <c r="K272" s="190"/>
      <c r="L272" s="190"/>
      <c r="M272" s="211">
        <f t="shared" ref="M272:N274" si="102">SUM(E272+G272+I272+K272)</f>
        <v>100</v>
      </c>
      <c r="N272" s="546">
        <f t="shared" si="102"/>
        <v>0</v>
      </c>
      <c r="O272" s="569"/>
    </row>
    <row r="273" spans="1:15" ht="126" x14ac:dyDescent="0.25">
      <c r="A273" s="640"/>
      <c r="B273" s="265" t="s">
        <v>106</v>
      </c>
      <c r="C273" s="190">
        <v>40</v>
      </c>
      <c r="D273" s="190">
        <v>40</v>
      </c>
      <c r="E273" s="190"/>
      <c r="F273" s="190"/>
      <c r="G273" s="190"/>
      <c r="H273" s="190"/>
      <c r="I273" s="190"/>
      <c r="J273" s="190">
        <v>40</v>
      </c>
      <c r="K273" s="190">
        <v>40</v>
      </c>
      <c r="L273" s="190"/>
      <c r="M273" s="211">
        <f t="shared" si="102"/>
        <v>40</v>
      </c>
      <c r="N273" s="546">
        <f t="shared" si="102"/>
        <v>40</v>
      </c>
      <c r="O273" s="569"/>
    </row>
    <row r="274" spans="1:15" ht="94.5" x14ac:dyDescent="0.2">
      <c r="A274" s="640"/>
      <c r="B274" s="266" t="s">
        <v>107</v>
      </c>
      <c r="C274" s="190">
        <v>10</v>
      </c>
      <c r="D274" s="190">
        <v>10</v>
      </c>
      <c r="E274" s="190"/>
      <c r="F274" s="190"/>
      <c r="G274" s="190"/>
      <c r="H274" s="190">
        <v>10</v>
      </c>
      <c r="I274" s="190">
        <v>10</v>
      </c>
      <c r="J274" s="190"/>
      <c r="K274" s="190"/>
      <c r="L274" s="190"/>
      <c r="M274" s="211">
        <f t="shared" si="102"/>
        <v>10</v>
      </c>
      <c r="N274" s="546">
        <f t="shared" si="102"/>
        <v>10</v>
      </c>
      <c r="O274" s="569"/>
    </row>
    <row r="275" spans="1:15" ht="37.5" x14ac:dyDescent="0.2">
      <c r="A275" s="25" t="s">
        <v>16</v>
      </c>
      <c r="B275" s="45"/>
      <c r="C275" s="104">
        <f t="shared" ref="C275:L275" si="103">SUM(C272+C273+C274)</f>
        <v>150</v>
      </c>
      <c r="D275" s="104">
        <f t="shared" si="103"/>
        <v>150</v>
      </c>
      <c r="E275" s="104">
        <f t="shared" si="103"/>
        <v>0</v>
      </c>
      <c r="F275" s="104">
        <f t="shared" si="103"/>
        <v>0</v>
      </c>
      <c r="G275" s="104">
        <f t="shared" si="103"/>
        <v>0</v>
      </c>
      <c r="H275" s="104">
        <f t="shared" si="103"/>
        <v>10</v>
      </c>
      <c r="I275" s="104">
        <f t="shared" si="103"/>
        <v>110</v>
      </c>
      <c r="J275" s="104">
        <f t="shared" si="103"/>
        <v>40</v>
      </c>
      <c r="K275" s="104">
        <f t="shared" si="103"/>
        <v>40</v>
      </c>
      <c r="L275" s="104">
        <f t="shared" si="103"/>
        <v>0</v>
      </c>
      <c r="M275" s="212">
        <f>SUM(M272+M273+M274)</f>
        <v>150</v>
      </c>
      <c r="N275" s="557">
        <f>SUM(N272+N273+N274)</f>
        <v>50</v>
      </c>
      <c r="O275" s="569"/>
    </row>
    <row r="276" spans="1:15" ht="15.75" x14ac:dyDescent="0.2">
      <c r="A276" s="80"/>
      <c r="B276" s="45" t="s">
        <v>80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171"/>
      <c r="O276" s="569"/>
    </row>
    <row r="277" spans="1:15" ht="15.75" x14ac:dyDescent="0.2">
      <c r="A277" s="80"/>
      <c r="B277" s="45" t="s">
        <v>81</v>
      </c>
      <c r="C277" s="104">
        <f t="shared" ref="C277:N277" si="104">SUM(C274+C273+C272)</f>
        <v>150</v>
      </c>
      <c r="D277" s="104">
        <f t="shared" si="104"/>
        <v>150</v>
      </c>
      <c r="E277" s="104">
        <f t="shared" si="104"/>
        <v>0</v>
      </c>
      <c r="F277" s="104">
        <f t="shared" si="104"/>
        <v>0</v>
      </c>
      <c r="G277" s="104">
        <f t="shared" si="104"/>
        <v>0</v>
      </c>
      <c r="H277" s="104">
        <f t="shared" si="104"/>
        <v>10</v>
      </c>
      <c r="I277" s="104">
        <f t="shared" si="104"/>
        <v>110</v>
      </c>
      <c r="J277" s="104">
        <f t="shared" si="104"/>
        <v>40</v>
      </c>
      <c r="K277" s="104">
        <f t="shared" si="104"/>
        <v>40</v>
      </c>
      <c r="L277" s="104">
        <f t="shared" si="104"/>
        <v>0</v>
      </c>
      <c r="M277" s="212">
        <f>SUM(E277+G277+I277+K277)</f>
        <v>150</v>
      </c>
      <c r="N277" s="559">
        <f t="shared" si="104"/>
        <v>50</v>
      </c>
      <c r="O277" s="569"/>
    </row>
    <row r="278" spans="1:15" s="1" customFormat="1" ht="32.25" customHeight="1" x14ac:dyDescent="0.2">
      <c r="A278" s="25"/>
      <c r="B278" s="49" t="s">
        <v>86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545"/>
      <c r="O278" s="571"/>
    </row>
    <row r="279" spans="1:15" s="1" customFormat="1" ht="82.5" customHeight="1" x14ac:dyDescent="0.2">
      <c r="A279" s="397" t="s">
        <v>44</v>
      </c>
      <c r="B279" s="451" t="s">
        <v>156</v>
      </c>
      <c r="C279" s="240">
        <v>3369.2</v>
      </c>
      <c r="D279" s="240">
        <v>3369.2</v>
      </c>
      <c r="E279" s="240">
        <v>827.5</v>
      </c>
      <c r="F279" s="240">
        <v>216.3</v>
      </c>
      <c r="G279" s="240">
        <v>827.6</v>
      </c>
      <c r="H279" s="240">
        <v>1811.7</v>
      </c>
      <c r="I279" s="240">
        <v>827.5</v>
      </c>
      <c r="J279" s="240">
        <v>750.7</v>
      </c>
      <c r="K279" s="240">
        <v>886.6</v>
      </c>
      <c r="L279" s="240">
        <v>0</v>
      </c>
      <c r="M279" s="211">
        <f>SUM(E279+G279+I279+K279)</f>
        <v>3369.2</v>
      </c>
      <c r="N279" s="546">
        <f>SUM(F279+H279+J279+L279)</f>
        <v>2778.7</v>
      </c>
      <c r="O279" s="571"/>
    </row>
    <row r="280" spans="1:15" ht="49.5" customHeight="1" x14ac:dyDescent="0.2">
      <c r="A280" s="25" t="s">
        <v>16</v>
      </c>
      <c r="B280" s="45"/>
      <c r="C280" s="26">
        <f t="shared" ref="C280:N280" si="105">SUM(C279)</f>
        <v>3369.2</v>
      </c>
      <c r="D280" s="26">
        <f t="shared" si="105"/>
        <v>3369.2</v>
      </c>
      <c r="E280" s="26">
        <f t="shared" si="105"/>
        <v>827.5</v>
      </c>
      <c r="F280" s="26">
        <f t="shared" si="105"/>
        <v>216.3</v>
      </c>
      <c r="G280" s="26">
        <f t="shared" si="105"/>
        <v>827.6</v>
      </c>
      <c r="H280" s="26">
        <f t="shared" si="105"/>
        <v>1811.7</v>
      </c>
      <c r="I280" s="26">
        <f t="shared" si="105"/>
        <v>827.5</v>
      </c>
      <c r="J280" s="26">
        <f t="shared" si="105"/>
        <v>750.7</v>
      </c>
      <c r="K280" s="26">
        <f t="shared" si="105"/>
        <v>886.6</v>
      </c>
      <c r="L280" s="26">
        <f t="shared" si="105"/>
        <v>0</v>
      </c>
      <c r="M280" s="26">
        <f t="shared" si="105"/>
        <v>3369.2</v>
      </c>
      <c r="N280" s="172">
        <f t="shared" si="105"/>
        <v>2778.7</v>
      </c>
      <c r="O280" s="179"/>
    </row>
    <row r="281" spans="1:15" ht="33.75" customHeight="1" x14ac:dyDescent="0.2">
      <c r="A281" s="612"/>
      <c r="B281" s="45" t="s">
        <v>80</v>
      </c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17"/>
    </row>
    <row r="282" spans="1:15" ht="33.75" customHeight="1" x14ac:dyDescent="0.2">
      <c r="A282" s="613"/>
      <c r="B282" s="45" t="s">
        <v>81</v>
      </c>
      <c r="C282" s="26">
        <f t="shared" ref="C282:L282" si="106">SUM(C279)</f>
        <v>3369.2</v>
      </c>
      <c r="D282" s="26">
        <f t="shared" si="106"/>
        <v>3369.2</v>
      </c>
      <c r="E282" s="26">
        <f t="shared" si="106"/>
        <v>827.5</v>
      </c>
      <c r="F282" s="26">
        <f t="shared" si="106"/>
        <v>216.3</v>
      </c>
      <c r="G282" s="26">
        <f t="shared" si="106"/>
        <v>827.6</v>
      </c>
      <c r="H282" s="26">
        <f t="shared" si="106"/>
        <v>1811.7</v>
      </c>
      <c r="I282" s="26">
        <f t="shared" si="106"/>
        <v>827.5</v>
      </c>
      <c r="J282" s="26">
        <f t="shared" si="106"/>
        <v>750.7</v>
      </c>
      <c r="K282" s="26">
        <f t="shared" si="106"/>
        <v>886.6</v>
      </c>
      <c r="L282" s="26">
        <f t="shared" si="106"/>
        <v>0</v>
      </c>
      <c r="M282" s="26">
        <f>SUM(E282+G282+I282+K282)</f>
        <v>3369.2</v>
      </c>
      <c r="N282" s="218">
        <f>SUM(F282+H282+J282+L282)</f>
        <v>2778.7</v>
      </c>
    </row>
    <row r="283" spans="1:15" s="1" customFormat="1" ht="32.25" customHeight="1" thickBot="1" x14ac:dyDescent="0.25">
      <c r="A283" s="650"/>
      <c r="B283" s="49" t="s">
        <v>86</v>
      </c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182"/>
    </row>
    <row r="284" spans="1:15" s="1" customFormat="1" ht="32.25" customHeight="1" x14ac:dyDescent="0.2">
      <c r="A284" s="61" t="s">
        <v>2</v>
      </c>
      <c r="B284" s="64"/>
      <c r="C284" s="55">
        <f t="shared" ref="C284:N284" si="107">SUM(C280+C275+C268)</f>
        <v>4576.2</v>
      </c>
      <c r="D284" s="55">
        <f t="shared" si="107"/>
        <v>4576.2</v>
      </c>
      <c r="E284" s="55">
        <f t="shared" si="107"/>
        <v>1052.5</v>
      </c>
      <c r="F284" s="55">
        <f t="shared" si="107"/>
        <v>441.3</v>
      </c>
      <c r="G284" s="55">
        <f t="shared" si="107"/>
        <v>1048.0999999999999</v>
      </c>
      <c r="H284" s="55">
        <f t="shared" si="107"/>
        <v>2052.1999999999998</v>
      </c>
      <c r="I284" s="55">
        <f t="shared" si="107"/>
        <v>1088.2</v>
      </c>
      <c r="J284" s="55">
        <f t="shared" si="107"/>
        <v>1060.2</v>
      </c>
      <c r="K284" s="55">
        <f t="shared" si="107"/>
        <v>1387.4</v>
      </c>
      <c r="L284" s="55">
        <f t="shared" si="107"/>
        <v>0</v>
      </c>
      <c r="M284" s="55">
        <f t="shared" si="107"/>
        <v>4576.2</v>
      </c>
      <c r="N284" s="55">
        <f t="shared" si="107"/>
        <v>3553.7</v>
      </c>
    </row>
    <row r="285" spans="1:15" s="1" customFormat="1" ht="32.25" customHeight="1" x14ac:dyDescent="0.2">
      <c r="A285" s="651"/>
      <c r="B285" s="64" t="s">
        <v>80</v>
      </c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219"/>
    </row>
    <row r="286" spans="1:15" s="1" customFormat="1" ht="32.25" customHeight="1" x14ac:dyDescent="0.2">
      <c r="A286" s="652"/>
      <c r="B286" s="64" t="s">
        <v>81</v>
      </c>
      <c r="C286" s="55">
        <f t="shared" ref="C286:L286" si="108">SUM(C282+C277+C270)</f>
        <v>4576.2</v>
      </c>
      <c r="D286" s="55">
        <f t="shared" si="108"/>
        <v>4576.2</v>
      </c>
      <c r="E286" s="55">
        <f t="shared" si="108"/>
        <v>1052.5</v>
      </c>
      <c r="F286" s="55">
        <f t="shared" si="108"/>
        <v>441.3</v>
      </c>
      <c r="G286" s="55">
        <f t="shared" si="108"/>
        <v>1048.0999999999999</v>
      </c>
      <c r="H286" s="55">
        <f t="shared" si="108"/>
        <v>2052.1999999999998</v>
      </c>
      <c r="I286" s="55">
        <f t="shared" si="108"/>
        <v>1088.2</v>
      </c>
      <c r="J286" s="55">
        <f t="shared" si="108"/>
        <v>1060.2</v>
      </c>
      <c r="K286" s="55">
        <f t="shared" si="108"/>
        <v>1387.4</v>
      </c>
      <c r="L286" s="55">
        <f t="shared" si="108"/>
        <v>0</v>
      </c>
      <c r="M286" s="55">
        <f>SUM(E286+G286+I286+K286)</f>
        <v>4576.2000000000007</v>
      </c>
      <c r="N286" s="201">
        <f>SUM(F286+H286+J286+L286)</f>
        <v>3553.7</v>
      </c>
    </row>
    <row r="287" spans="1:15" s="1" customFormat="1" ht="37.5" customHeight="1" x14ac:dyDescent="0.2">
      <c r="A287" s="653"/>
      <c r="B287" s="76" t="s">
        <v>86</v>
      </c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6"/>
      <c r="N287" s="91"/>
    </row>
    <row r="288" spans="1:15" ht="34.5" customHeight="1" x14ac:dyDescent="0.25">
      <c r="A288" s="597" t="s">
        <v>45</v>
      </c>
      <c r="B288" s="619"/>
      <c r="C288" s="619"/>
      <c r="D288" s="619"/>
      <c r="E288" s="619"/>
      <c r="F288" s="619"/>
      <c r="G288" s="619"/>
      <c r="H288" s="619"/>
      <c r="I288" s="619"/>
      <c r="J288" s="619"/>
      <c r="K288" s="619"/>
      <c r="L288" s="619"/>
      <c r="M288" s="620"/>
      <c r="N288" s="620"/>
    </row>
    <row r="289" spans="1:14" ht="27.75" customHeight="1" x14ac:dyDescent="0.25">
      <c r="A289" s="663" t="s">
        <v>46</v>
      </c>
      <c r="B289" s="488" t="s">
        <v>193</v>
      </c>
      <c r="C289" s="489"/>
      <c r="D289" s="489"/>
      <c r="E289" s="489"/>
      <c r="F289" s="489"/>
      <c r="G289" s="489"/>
      <c r="H289" s="489"/>
      <c r="I289" s="489"/>
      <c r="J289" s="489"/>
      <c r="K289" s="489"/>
      <c r="L289" s="489"/>
      <c r="M289" s="377"/>
      <c r="N289" s="377"/>
    </row>
    <row r="290" spans="1:14" ht="34.5" customHeight="1" x14ac:dyDescent="0.2">
      <c r="A290" s="664"/>
      <c r="B290" s="490" t="s">
        <v>194</v>
      </c>
      <c r="C290" s="496">
        <v>256.2</v>
      </c>
      <c r="D290" s="496">
        <v>256.2</v>
      </c>
      <c r="E290" s="496"/>
      <c r="F290" s="496"/>
      <c r="G290" s="496"/>
      <c r="H290" s="496"/>
      <c r="I290" s="496">
        <v>256.2</v>
      </c>
      <c r="J290" s="496">
        <v>99.99</v>
      </c>
      <c r="K290" s="500"/>
      <c r="L290" s="500"/>
      <c r="M290" s="497">
        <f>SUM(E290+G290+I290+K290)</f>
        <v>256.2</v>
      </c>
      <c r="N290" s="498">
        <f>SUM(F290+H290+J290+L290)</f>
        <v>99.99</v>
      </c>
    </row>
    <row r="291" spans="1:14" ht="34.5" customHeight="1" x14ac:dyDescent="0.2">
      <c r="A291" s="664"/>
      <c r="B291" s="262" t="s">
        <v>113</v>
      </c>
      <c r="C291" s="496">
        <v>256.2</v>
      </c>
      <c r="D291" s="496">
        <v>256.2</v>
      </c>
      <c r="E291" s="496"/>
      <c r="F291" s="496"/>
      <c r="G291" s="496"/>
      <c r="H291" s="496"/>
      <c r="I291" s="496">
        <v>256.2</v>
      </c>
      <c r="J291" s="496">
        <v>99.99</v>
      </c>
      <c r="K291" s="500"/>
      <c r="L291" s="500"/>
      <c r="M291" s="497">
        <f>SUM(E291+G291+I291+K291)</f>
        <v>256.2</v>
      </c>
      <c r="N291" s="498">
        <f>SUM(F291+H291+J291+L291)</f>
        <v>99.99</v>
      </c>
    </row>
    <row r="292" spans="1:14" ht="34.5" customHeight="1" x14ac:dyDescent="0.2">
      <c r="A292" s="664"/>
      <c r="B292" s="262" t="s">
        <v>82</v>
      </c>
      <c r="C292" s="496"/>
      <c r="D292" s="496"/>
      <c r="E292" s="496"/>
      <c r="F292" s="496"/>
      <c r="G292" s="496"/>
      <c r="H292" s="496"/>
      <c r="I292" s="496"/>
      <c r="J292" s="496"/>
      <c r="K292" s="500"/>
      <c r="L292" s="500"/>
      <c r="M292" s="506"/>
      <c r="N292" s="506"/>
    </row>
    <row r="293" spans="1:14" ht="32.25" customHeight="1" x14ac:dyDescent="0.2">
      <c r="A293" s="664"/>
      <c r="B293" s="488" t="s">
        <v>195</v>
      </c>
      <c r="C293" s="496"/>
      <c r="D293" s="496"/>
      <c r="E293" s="496"/>
      <c r="F293" s="496"/>
      <c r="G293" s="496"/>
      <c r="H293" s="496"/>
      <c r="I293" s="496"/>
      <c r="J293" s="496"/>
      <c r="K293" s="500"/>
      <c r="L293" s="500"/>
      <c r="M293" s="506"/>
      <c r="N293" s="506"/>
    </row>
    <row r="294" spans="1:14" ht="43.5" customHeight="1" x14ac:dyDescent="0.2">
      <c r="A294" s="664"/>
      <c r="B294" s="491" t="s">
        <v>196</v>
      </c>
      <c r="C294" s="496">
        <v>3411.8</v>
      </c>
      <c r="D294" s="496">
        <v>3411.8</v>
      </c>
      <c r="E294" s="496"/>
      <c r="F294" s="496"/>
      <c r="G294" s="496"/>
      <c r="H294" s="496"/>
      <c r="I294" s="496">
        <v>3411.8</v>
      </c>
      <c r="J294" s="496">
        <v>3159.5</v>
      </c>
      <c r="K294" s="500"/>
      <c r="L294" s="500"/>
      <c r="M294" s="497">
        <f>SUM(E294+G294+I294+K294)</f>
        <v>3411.8</v>
      </c>
      <c r="N294" s="498">
        <f>SUM(F294+H294+J294+L294)</f>
        <v>3159.5</v>
      </c>
    </row>
    <row r="295" spans="1:14" ht="34.5" customHeight="1" x14ac:dyDescent="0.2">
      <c r="A295" s="664"/>
      <c r="B295" s="262" t="s">
        <v>113</v>
      </c>
      <c r="C295" s="496">
        <v>3411.8</v>
      </c>
      <c r="D295" s="496">
        <v>3411.8</v>
      </c>
      <c r="E295" s="496"/>
      <c r="F295" s="496"/>
      <c r="G295" s="496"/>
      <c r="H295" s="496"/>
      <c r="I295" s="496">
        <v>3411.8</v>
      </c>
      <c r="J295" s="496">
        <v>3159.5</v>
      </c>
      <c r="K295" s="500"/>
      <c r="L295" s="500"/>
      <c r="M295" s="497">
        <f>SUM(E295+G295+I295+K295)</f>
        <v>3411.8</v>
      </c>
      <c r="N295" s="498">
        <f>SUM(F295+H295+J295+L295)</f>
        <v>3159.5</v>
      </c>
    </row>
    <row r="296" spans="1:14" ht="34.5" customHeight="1" x14ac:dyDescent="0.2">
      <c r="A296" s="664"/>
      <c r="B296" s="263" t="s">
        <v>82</v>
      </c>
      <c r="C296" s="496"/>
      <c r="D296" s="496"/>
      <c r="E296" s="496"/>
      <c r="F296" s="496"/>
      <c r="G296" s="496"/>
      <c r="H296" s="496"/>
      <c r="I296" s="496"/>
      <c r="J296" s="496"/>
      <c r="K296" s="500"/>
      <c r="L296" s="500"/>
      <c r="M296" s="506"/>
      <c r="N296" s="506"/>
    </row>
    <row r="297" spans="1:14" ht="51" customHeight="1" x14ac:dyDescent="0.2">
      <c r="A297" s="664"/>
      <c r="B297" s="492" t="s">
        <v>197</v>
      </c>
      <c r="C297" s="496">
        <v>15579.4</v>
      </c>
      <c r="D297" s="496">
        <v>15579.4</v>
      </c>
      <c r="E297" s="496"/>
      <c r="F297" s="496"/>
      <c r="G297" s="496"/>
      <c r="H297" s="496"/>
      <c r="I297" s="496">
        <v>15579.4</v>
      </c>
      <c r="J297" s="496">
        <v>1356.6</v>
      </c>
      <c r="K297" s="500"/>
      <c r="L297" s="500"/>
      <c r="M297" s="497">
        <f t="shared" ref="M297:N299" si="109">SUM(E297+G297+I297+K297)</f>
        <v>15579.4</v>
      </c>
      <c r="N297" s="498">
        <f t="shared" si="109"/>
        <v>1356.6</v>
      </c>
    </row>
    <row r="298" spans="1:14" ht="34.5" customHeight="1" x14ac:dyDescent="0.2">
      <c r="A298" s="664"/>
      <c r="B298" s="262" t="s">
        <v>113</v>
      </c>
      <c r="C298" s="496">
        <v>1431.4</v>
      </c>
      <c r="D298" s="496">
        <v>1431.4</v>
      </c>
      <c r="E298" s="496"/>
      <c r="F298" s="496"/>
      <c r="G298" s="496"/>
      <c r="H298" s="496"/>
      <c r="I298" s="496">
        <v>1431.4</v>
      </c>
      <c r="J298" s="496">
        <v>122.2</v>
      </c>
      <c r="K298" s="500"/>
      <c r="L298" s="500"/>
      <c r="M298" s="497">
        <f t="shared" si="109"/>
        <v>1431.4</v>
      </c>
      <c r="N298" s="498">
        <f t="shared" si="109"/>
        <v>122.2</v>
      </c>
    </row>
    <row r="299" spans="1:14" ht="34.5" customHeight="1" x14ac:dyDescent="0.2">
      <c r="A299" s="664"/>
      <c r="B299" s="263" t="s">
        <v>82</v>
      </c>
      <c r="C299" s="499">
        <v>14148</v>
      </c>
      <c r="D299" s="499">
        <v>14148</v>
      </c>
      <c r="E299" s="496"/>
      <c r="F299" s="496"/>
      <c r="G299" s="496"/>
      <c r="H299" s="496"/>
      <c r="I299" s="499">
        <v>14148</v>
      </c>
      <c r="J299" s="496">
        <v>1234.5</v>
      </c>
      <c r="K299" s="500"/>
      <c r="L299" s="500"/>
      <c r="M299" s="497">
        <f t="shared" si="109"/>
        <v>14148</v>
      </c>
      <c r="N299" s="498">
        <f t="shared" si="109"/>
        <v>1234.5</v>
      </c>
    </row>
    <row r="300" spans="1:14" ht="36.75" customHeight="1" x14ac:dyDescent="0.2">
      <c r="A300" s="664"/>
      <c r="B300" s="488" t="s">
        <v>198</v>
      </c>
      <c r="C300" s="500"/>
      <c r="D300" s="500"/>
      <c r="E300" s="500"/>
      <c r="F300" s="500"/>
      <c r="G300" s="500"/>
      <c r="H300" s="500"/>
      <c r="I300" s="500"/>
      <c r="J300" s="500"/>
      <c r="K300" s="500"/>
      <c r="L300" s="500"/>
      <c r="M300" s="506"/>
      <c r="N300" s="506"/>
    </row>
    <row r="301" spans="1:14" ht="73.5" customHeight="1" x14ac:dyDescent="0.2">
      <c r="A301" s="664"/>
      <c r="B301" s="491" t="s">
        <v>199</v>
      </c>
      <c r="C301" s="496">
        <v>3397.9</v>
      </c>
      <c r="D301" s="496">
        <v>3397.9</v>
      </c>
      <c r="E301" s="496"/>
      <c r="F301" s="496"/>
      <c r="G301" s="496"/>
      <c r="H301" s="496"/>
      <c r="I301" s="496">
        <v>3397.9</v>
      </c>
      <c r="J301" s="496">
        <v>99.3</v>
      </c>
      <c r="K301" s="500"/>
      <c r="L301" s="500"/>
      <c r="M301" s="497">
        <f>SUM(E301+G301+I301+K301)</f>
        <v>3397.9</v>
      </c>
      <c r="N301" s="498">
        <f>SUM(F301+H301+J301+L301)</f>
        <v>99.3</v>
      </c>
    </row>
    <row r="302" spans="1:14" ht="34.5" customHeight="1" x14ac:dyDescent="0.2">
      <c r="A302" s="664"/>
      <c r="B302" s="262" t="s">
        <v>113</v>
      </c>
      <c r="C302" s="496">
        <v>3397.9</v>
      </c>
      <c r="D302" s="496">
        <v>3397.9</v>
      </c>
      <c r="E302" s="496"/>
      <c r="F302" s="496"/>
      <c r="G302" s="496"/>
      <c r="H302" s="496"/>
      <c r="I302" s="496">
        <v>3397.9</v>
      </c>
      <c r="J302" s="496">
        <v>99.3</v>
      </c>
      <c r="K302" s="500"/>
      <c r="L302" s="500"/>
      <c r="M302" s="497">
        <f t="shared" ref="M302" si="110">SUM(E302+G302+I302+K302)</f>
        <v>3397.9</v>
      </c>
      <c r="N302" s="498">
        <f t="shared" ref="N302" si="111">SUM(F302+H302+J302+L302)</f>
        <v>99.3</v>
      </c>
    </row>
    <row r="303" spans="1:14" ht="34.5" customHeight="1" x14ac:dyDescent="0.2">
      <c r="A303" s="664"/>
      <c r="B303" s="262" t="s">
        <v>82</v>
      </c>
      <c r="C303" s="500"/>
      <c r="D303" s="500"/>
      <c r="E303" s="500"/>
      <c r="F303" s="500"/>
      <c r="G303" s="500"/>
      <c r="H303" s="500"/>
      <c r="I303" s="500"/>
      <c r="J303" s="500"/>
      <c r="K303" s="500"/>
      <c r="L303" s="500"/>
      <c r="M303" s="506"/>
      <c r="N303" s="506"/>
    </row>
    <row r="304" spans="1:14" ht="52.5" customHeight="1" x14ac:dyDescent="0.2">
      <c r="A304" s="664"/>
      <c r="B304" s="492" t="s">
        <v>200</v>
      </c>
      <c r="C304" s="507">
        <v>15876.5</v>
      </c>
      <c r="D304" s="507">
        <v>15876.5</v>
      </c>
      <c r="E304" s="508"/>
      <c r="F304" s="509"/>
      <c r="G304" s="507">
        <v>15876.5</v>
      </c>
      <c r="H304" s="510"/>
      <c r="I304" s="509"/>
      <c r="J304" s="511"/>
      <c r="K304" s="512"/>
      <c r="L304" s="308"/>
      <c r="M304" s="308">
        <f t="shared" ref="M304:M308" si="112">SUM(E304+G304+I304+K304)</f>
        <v>15876.5</v>
      </c>
      <c r="N304" s="308">
        <f t="shared" ref="N304:N308" si="113">SUM(F304+H304+J304+L304)</f>
        <v>0</v>
      </c>
    </row>
    <row r="305" spans="1:14" ht="34.5" customHeight="1" x14ac:dyDescent="0.2">
      <c r="A305" s="664"/>
      <c r="B305" s="262" t="s">
        <v>113</v>
      </c>
      <c r="C305" s="513">
        <v>1760.5</v>
      </c>
      <c r="D305" s="513">
        <v>1760.5</v>
      </c>
      <c r="E305" s="514"/>
      <c r="F305" s="514"/>
      <c r="G305" s="513">
        <v>1760.5</v>
      </c>
      <c r="H305" s="515"/>
      <c r="I305" s="515"/>
      <c r="J305" s="516"/>
      <c r="K305" s="517"/>
      <c r="L305" s="518"/>
      <c r="M305" s="515">
        <f t="shared" si="112"/>
        <v>1760.5</v>
      </c>
      <c r="N305" s="515">
        <f t="shared" si="113"/>
        <v>0</v>
      </c>
    </row>
    <row r="306" spans="1:14" ht="34.5" customHeight="1" x14ac:dyDescent="0.2">
      <c r="A306" s="664"/>
      <c r="B306" s="262" t="s">
        <v>82</v>
      </c>
      <c r="C306" s="515">
        <v>14116</v>
      </c>
      <c r="D306" s="515">
        <v>14116</v>
      </c>
      <c r="E306" s="514"/>
      <c r="F306" s="514"/>
      <c r="G306" s="515">
        <v>14116</v>
      </c>
      <c r="H306" s="520"/>
      <c r="I306" s="520"/>
      <c r="J306" s="521"/>
      <c r="K306" s="522"/>
      <c r="L306" s="518"/>
      <c r="M306" s="515">
        <f t="shared" si="112"/>
        <v>14116</v>
      </c>
      <c r="N306" s="515"/>
    </row>
    <row r="307" spans="1:14" ht="74.25" customHeight="1" x14ac:dyDescent="0.2">
      <c r="A307" s="664"/>
      <c r="B307" s="493" t="s">
        <v>201</v>
      </c>
      <c r="C307" s="501">
        <v>4685.5</v>
      </c>
      <c r="D307" s="501">
        <v>4685.5</v>
      </c>
      <c r="E307" s="501"/>
      <c r="F307" s="501"/>
      <c r="G307" s="501"/>
      <c r="H307" s="501"/>
      <c r="I307" s="501">
        <v>4685.5</v>
      </c>
      <c r="J307" s="502">
        <v>3981.7</v>
      </c>
      <c r="K307" s="503"/>
      <c r="L307" s="504"/>
      <c r="M307" s="308">
        <f t="shared" si="112"/>
        <v>4685.5</v>
      </c>
      <c r="N307" s="308">
        <f t="shared" si="113"/>
        <v>3981.7</v>
      </c>
    </row>
    <row r="308" spans="1:14" ht="34.5" customHeight="1" x14ac:dyDescent="0.2">
      <c r="A308" s="664"/>
      <c r="B308" s="262" t="s">
        <v>113</v>
      </c>
      <c r="C308" s="501">
        <v>4685.5</v>
      </c>
      <c r="D308" s="501">
        <v>4685.5</v>
      </c>
      <c r="E308" s="501"/>
      <c r="F308" s="501"/>
      <c r="G308" s="501"/>
      <c r="H308" s="501"/>
      <c r="I308" s="501">
        <v>4685.5</v>
      </c>
      <c r="J308" s="502">
        <v>3981.7</v>
      </c>
      <c r="K308" s="503"/>
      <c r="L308" s="504"/>
      <c r="M308" s="497">
        <f t="shared" si="112"/>
        <v>4685.5</v>
      </c>
      <c r="N308" s="498">
        <f t="shared" si="113"/>
        <v>3981.7</v>
      </c>
    </row>
    <row r="309" spans="1:14" ht="34.5" customHeight="1" x14ac:dyDescent="0.2">
      <c r="A309" s="664"/>
      <c r="B309" s="262" t="s">
        <v>82</v>
      </c>
      <c r="C309" s="504"/>
      <c r="D309" s="504"/>
      <c r="E309" s="504"/>
      <c r="F309" s="504"/>
      <c r="G309" s="504"/>
      <c r="H309" s="504"/>
      <c r="I309" s="504"/>
      <c r="J309" s="503"/>
      <c r="K309" s="503"/>
      <c r="L309" s="504"/>
      <c r="M309" s="523"/>
      <c r="N309" s="523"/>
    </row>
    <row r="310" spans="1:14" ht="62.25" customHeight="1" x14ac:dyDescent="0.2">
      <c r="A310" s="664"/>
      <c r="B310" s="494" t="s">
        <v>202</v>
      </c>
      <c r="C310" s="505">
        <v>4.0999999999999996</v>
      </c>
      <c r="D310" s="505">
        <v>4.0999999999999996</v>
      </c>
      <c r="E310" s="505"/>
      <c r="F310" s="505"/>
      <c r="G310" s="505">
        <v>4.0999999999999996</v>
      </c>
      <c r="H310" s="505">
        <v>4.0999999999999996</v>
      </c>
      <c r="I310" s="504"/>
      <c r="J310" s="503"/>
      <c r="K310" s="503"/>
      <c r="L310" s="504"/>
      <c r="M310" s="308">
        <f t="shared" ref="M310:N313" si="114">SUM(E310+G310+I310+K310)</f>
        <v>4.0999999999999996</v>
      </c>
      <c r="N310" s="308">
        <f t="shared" ref="N310:N311" si="115">SUM(F310+H310+J310+L310)</f>
        <v>4.0999999999999996</v>
      </c>
    </row>
    <row r="311" spans="1:14" ht="34.5" customHeight="1" x14ac:dyDescent="0.2">
      <c r="A311" s="664"/>
      <c r="B311" s="262" t="s">
        <v>113</v>
      </c>
      <c r="C311" s="505">
        <v>4.0999999999999996</v>
      </c>
      <c r="D311" s="505">
        <v>4.0999999999999996</v>
      </c>
      <c r="E311" s="505"/>
      <c r="F311" s="505"/>
      <c r="G311" s="505">
        <v>4.0999999999999996</v>
      </c>
      <c r="H311" s="505">
        <v>4.0999999999999996</v>
      </c>
      <c r="I311" s="504"/>
      <c r="J311" s="503"/>
      <c r="K311" s="503"/>
      <c r="L311" s="504"/>
      <c r="M311" s="497">
        <f t="shared" si="114"/>
        <v>4.0999999999999996</v>
      </c>
      <c r="N311" s="498">
        <f t="shared" si="115"/>
        <v>4.0999999999999996</v>
      </c>
    </row>
    <row r="312" spans="1:14" ht="34.5" customHeight="1" x14ac:dyDescent="0.2">
      <c r="A312" s="664"/>
      <c r="B312" s="262" t="s">
        <v>82</v>
      </c>
      <c r="C312" s="504"/>
      <c r="D312" s="504"/>
      <c r="E312" s="504"/>
      <c r="F312" s="504"/>
      <c r="G312" s="504"/>
      <c r="H312" s="504"/>
      <c r="I312" s="504"/>
      <c r="J312" s="503"/>
      <c r="K312" s="503"/>
      <c r="L312" s="504"/>
      <c r="M312" s="523"/>
      <c r="N312" s="523"/>
    </row>
    <row r="313" spans="1:14" ht="60" customHeight="1" x14ac:dyDescent="0.2">
      <c r="A313" s="664"/>
      <c r="B313" s="494" t="s">
        <v>203</v>
      </c>
      <c r="C313" s="501">
        <v>2000</v>
      </c>
      <c r="D313" s="501">
        <v>2000</v>
      </c>
      <c r="E313" s="501"/>
      <c r="F313" s="501"/>
      <c r="G313" s="501"/>
      <c r="H313" s="501"/>
      <c r="I313" s="501"/>
      <c r="J313" s="502"/>
      <c r="K313" s="502">
        <v>2000</v>
      </c>
      <c r="L313" s="504"/>
      <c r="M313" s="308">
        <f t="shared" si="114"/>
        <v>2000</v>
      </c>
      <c r="N313" s="308">
        <f t="shared" si="114"/>
        <v>0</v>
      </c>
    </row>
    <row r="314" spans="1:14" ht="34.5" customHeight="1" x14ac:dyDescent="0.2">
      <c r="A314" s="664"/>
      <c r="B314" s="262" t="s">
        <v>113</v>
      </c>
      <c r="C314" s="501">
        <v>2000</v>
      </c>
      <c r="D314" s="501">
        <v>2000</v>
      </c>
      <c r="E314" s="501"/>
      <c r="F314" s="501"/>
      <c r="G314" s="501"/>
      <c r="H314" s="501"/>
      <c r="I314" s="501"/>
      <c r="J314" s="502"/>
      <c r="K314" s="502">
        <v>2000</v>
      </c>
      <c r="L314" s="504"/>
      <c r="M314" s="308">
        <f t="shared" ref="M314" si="116">SUM(E314+G314+I314+K314)</f>
        <v>2000</v>
      </c>
      <c r="N314" s="308">
        <f t="shared" ref="N314" si="117">SUM(F314+H314+J314+L314)</f>
        <v>0</v>
      </c>
    </row>
    <row r="315" spans="1:14" ht="34.5" customHeight="1" x14ac:dyDescent="0.2">
      <c r="A315" s="664"/>
      <c r="B315" s="262" t="s">
        <v>82</v>
      </c>
      <c r="C315" s="504"/>
      <c r="D315" s="504"/>
      <c r="E315" s="504"/>
      <c r="F315" s="504"/>
      <c r="G315" s="504"/>
      <c r="H315" s="504"/>
      <c r="I315" s="504"/>
      <c r="J315" s="503"/>
      <c r="K315" s="503"/>
      <c r="L315" s="504"/>
      <c r="M315" s="523"/>
      <c r="N315" s="523"/>
    </row>
    <row r="316" spans="1:14" ht="48.75" customHeight="1" x14ac:dyDescent="0.2">
      <c r="A316" s="664"/>
      <c r="B316" s="495" t="s">
        <v>204</v>
      </c>
      <c r="C316" s="501">
        <v>362.2</v>
      </c>
      <c r="D316" s="501">
        <v>362.2</v>
      </c>
      <c r="E316" s="501"/>
      <c r="F316" s="501"/>
      <c r="G316" s="501"/>
      <c r="H316" s="501"/>
      <c r="I316" s="501"/>
      <c r="J316" s="502"/>
      <c r="K316" s="501">
        <v>362.2</v>
      </c>
      <c r="L316" s="504"/>
      <c r="M316" s="308">
        <f t="shared" ref="M316:M317" si="118">SUM(E316+G316+I316+K316)</f>
        <v>362.2</v>
      </c>
      <c r="N316" s="308">
        <f t="shared" ref="N316:N317" si="119">SUM(F316+H316+J316+L316)</f>
        <v>0</v>
      </c>
    </row>
    <row r="317" spans="1:14" ht="34.5" customHeight="1" x14ac:dyDescent="0.2">
      <c r="A317" s="664"/>
      <c r="B317" s="262" t="s">
        <v>113</v>
      </c>
      <c r="C317" s="501">
        <v>362.2</v>
      </c>
      <c r="D317" s="501">
        <v>362.2</v>
      </c>
      <c r="E317" s="501"/>
      <c r="F317" s="501"/>
      <c r="G317" s="501"/>
      <c r="H317" s="501"/>
      <c r="I317" s="501"/>
      <c r="J317" s="502"/>
      <c r="K317" s="501">
        <v>362.2</v>
      </c>
      <c r="L317" s="504"/>
      <c r="M317" s="308">
        <f t="shared" si="118"/>
        <v>362.2</v>
      </c>
      <c r="N317" s="308">
        <f t="shared" si="119"/>
        <v>0</v>
      </c>
    </row>
    <row r="318" spans="1:14" ht="34.5" customHeight="1" x14ac:dyDescent="0.2">
      <c r="A318" s="664"/>
      <c r="B318" s="262" t="s">
        <v>82</v>
      </c>
      <c r="C318" s="504"/>
      <c r="D318" s="504"/>
      <c r="E318" s="504"/>
      <c r="F318" s="504"/>
      <c r="G318" s="504"/>
      <c r="H318" s="504"/>
      <c r="I318" s="504"/>
      <c r="J318" s="503"/>
      <c r="K318" s="503"/>
      <c r="L318" s="504"/>
      <c r="M318" s="523"/>
      <c r="N318" s="523"/>
    </row>
    <row r="319" spans="1:14" ht="34.5" customHeight="1" x14ac:dyDescent="0.2">
      <c r="A319" s="664"/>
      <c r="B319" s="495" t="s">
        <v>204</v>
      </c>
      <c r="C319" s="501">
        <v>291.7</v>
      </c>
      <c r="D319" s="501">
        <v>291.7</v>
      </c>
      <c r="E319" s="501"/>
      <c r="F319" s="501"/>
      <c r="G319" s="501"/>
      <c r="H319" s="501"/>
      <c r="I319" s="501">
        <v>291.7</v>
      </c>
      <c r="J319" s="502">
        <v>22.7</v>
      </c>
      <c r="K319" s="504"/>
      <c r="L319" s="504"/>
      <c r="M319" s="308">
        <f t="shared" ref="M319:M320" si="120">SUM(E319+G319+I319+K319)</f>
        <v>291.7</v>
      </c>
      <c r="N319" s="308">
        <f t="shared" ref="N319:N320" si="121">SUM(F319+H319+J319+L319)</f>
        <v>22.7</v>
      </c>
    </row>
    <row r="320" spans="1:14" ht="34.5" customHeight="1" x14ac:dyDescent="0.2">
      <c r="A320" s="664"/>
      <c r="B320" s="262" t="s">
        <v>113</v>
      </c>
      <c r="C320" s="501">
        <v>291.7</v>
      </c>
      <c r="D320" s="501">
        <v>291.7</v>
      </c>
      <c r="E320" s="501"/>
      <c r="F320" s="501"/>
      <c r="G320" s="501"/>
      <c r="H320" s="501"/>
      <c r="I320" s="501">
        <v>291.7</v>
      </c>
      <c r="J320" s="502">
        <v>22.7</v>
      </c>
      <c r="K320" s="504"/>
      <c r="L320" s="504"/>
      <c r="M320" s="308">
        <f t="shared" si="120"/>
        <v>291.7</v>
      </c>
      <c r="N320" s="308">
        <f t="shared" si="121"/>
        <v>22.7</v>
      </c>
    </row>
    <row r="321" spans="1:15" ht="34.5" customHeight="1" x14ac:dyDescent="0.2">
      <c r="A321" s="664"/>
      <c r="B321" s="262" t="s">
        <v>82</v>
      </c>
      <c r="C321" s="504"/>
      <c r="D321" s="504"/>
      <c r="E321" s="504"/>
      <c r="F321" s="504"/>
      <c r="G321" s="504"/>
      <c r="H321" s="504"/>
      <c r="I321" s="504"/>
      <c r="J321" s="503"/>
      <c r="K321" s="503"/>
      <c r="L321" s="504"/>
      <c r="M321" s="523"/>
      <c r="N321" s="523"/>
    </row>
    <row r="322" spans="1:15" ht="35.25" customHeight="1" x14ac:dyDescent="0.2">
      <c r="A322" s="664"/>
      <c r="B322" s="492" t="s">
        <v>205</v>
      </c>
      <c r="C322" s="507">
        <v>297</v>
      </c>
      <c r="D322" s="507">
        <v>297</v>
      </c>
      <c r="E322" s="508"/>
      <c r="F322" s="509"/>
      <c r="G322" s="507"/>
      <c r="H322" s="510"/>
      <c r="I322" s="507">
        <v>297</v>
      </c>
      <c r="J322" s="507">
        <v>297</v>
      </c>
      <c r="K322" s="512"/>
      <c r="L322" s="308"/>
      <c r="M322" s="308">
        <f t="shared" ref="M322:M323" si="122">SUM(E322+G322+I322+K322)</f>
        <v>297</v>
      </c>
      <c r="N322" s="308">
        <f t="shared" ref="N322:N323" si="123">SUM(F322+H322+J322+L322)</f>
        <v>297</v>
      </c>
    </row>
    <row r="323" spans="1:15" ht="22.5" customHeight="1" x14ac:dyDescent="0.2">
      <c r="A323" s="664"/>
      <c r="B323" s="262" t="s">
        <v>113</v>
      </c>
      <c r="C323" s="507">
        <v>297</v>
      </c>
      <c r="D323" s="507">
        <v>297</v>
      </c>
      <c r="E323" s="508"/>
      <c r="F323" s="509"/>
      <c r="G323" s="507"/>
      <c r="H323" s="510"/>
      <c r="I323" s="507">
        <v>297</v>
      </c>
      <c r="J323" s="507">
        <v>297</v>
      </c>
      <c r="K323" s="512"/>
      <c r="L323" s="308"/>
      <c r="M323" s="308">
        <f t="shared" si="122"/>
        <v>297</v>
      </c>
      <c r="N323" s="308">
        <f t="shared" si="123"/>
        <v>297</v>
      </c>
    </row>
    <row r="324" spans="1:15" ht="39.75" customHeight="1" x14ac:dyDescent="0.2">
      <c r="A324" s="665"/>
      <c r="B324" s="491" t="s">
        <v>82</v>
      </c>
      <c r="C324" s="519"/>
      <c r="D324" s="519"/>
      <c r="E324" s="520"/>
      <c r="F324" s="520"/>
      <c r="G324" s="519"/>
      <c r="H324" s="520"/>
      <c r="I324" s="520"/>
      <c r="J324" s="521"/>
      <c r="K324" s="522"/>
      <c r="L324" s="518"/>
      <c r="M324" s="515"/>
      <c r="N324" s="515"/>
    </row>
    <row r="325" spans="1:15" s="1" customFormat="1" ht="47.25" customHeight="1" thickBot="1" x14ac:dyDescent="0.25">
      <c r="A325" s="25" t="s">
        <v>16</v>
      </c>
      <c r="B325" s="45"/>
      <c r="C325" s="38">
        <f t="shared" ref="C325:N325" si="124">SUM(C322+C319+C316+C313+C310+C307+C304+C301+C297+C294+C290)</f>
        <v>46162.3</v>
      </c>
      <c r="D325" s="38">
        <f t="shared" si="124"/>
        <v>46162.3</v>
      </c>
      <c r="E325" s="38">
        <f t="shared" si="124"/>
        <v>0</v>
      </c>
      <c r="F325" s="38">
        <f t="shared" si="124"/>
        <v>0</v>
      </c>
      <c r="G325" s="38">
        <f t="shared" si="124"/>
        <v>15880.6</v>
      </c>
      <c r="H325" s="38">
        <f t="shared" si="124"/>
        <v>4.0999999999999996</v>
      </c>
      <c r="I325" s="38">
        <f t="shared" si="124"/>
        <v>27919.5</v>
      </c>
      <c r="J325" s="38">
        <f t="shared" si="124"/>
        <v>9016.7899999999991</v>
      </c>
      <c r="K325" s="38">
        <f t="shared" si="124"/>
        <v>2362.1999999999998</v>
      </c>
      <c r="L325" s="38">
        <f t="shared" si="124"/>
        <v>0</v>
      </c>
      <c r="M325" s="38">
        <f t="shared" si="124"/>
        <v>46162.3</v>
      </c>
      <c r="N325" s="524">
        <f t="shared" si="124"/>
        <v>9020.89</v>
      </c>
    </row>
    <row r="326" spans="1:15" s="1" customFormat="1" ht="26.25" customHeight="1" thickBot="1" x14ac:dyDescent="0.25">
      <c r="A326" s="122"/>
      <c r="B326" s="45" t="s">
        <v>80</v>
      </c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36"/>
      <c r="N326" s="182"/>
    </row>
    <row r="327" spans="1:15" s="1" customFormat="1" ht="26.25" customHeight="1" thickBot="1" x14ac:dyDescent="0.25">
      <c r="A327" s="122"/>
      <c r="B327" s="45" t="s">
        <v>81</v>
      </c>
      <c r="C327" s="41">
        <f t="shared" ref="C327:N327" si="125">SUM(C323+C320+C317+C314+C311+C308+C305+C302+C298+C295+C291)</f>
        <v>17898.3</v>
      </c>
      <c r="D327" s="41">
        <f t="shared" si="125"/>
        <v>17898.3</v>
      </c>
      <c r="E327" s="41">
        <f t="shared" si="125"/>
        <v>0</v>
      </c>
      <c r="F327" s="41">
        <f t="shared" si="125"/>
        <v>0</v>
      </c>
      <c r="G327" s="41">
        <f t="shared" si="125"/>
        <v>1764.6</v>
      </c>
      <c r="H327" s="41">
        <f t="shared" si="125"/>
        <v>4.0999999999999996</v>
      </c>
      <c r="I327" s="41">
        <f t="shared" si="125"/>
        <v>13771.5</v>
      </c>
      <c r="J327" s="41">
        <f t="shared" si="125"/>
        <v>7782.3899999999994</v>
      </c>
      <c r="K327" s="41">
        <f t="shared" si="125"/>
        <v>2362.1999999999998</v>
      </c>
      <c r="L327" s="41">
        <f t="shared" si="125"/>
        <v>0</v>
      </c>
      <c r="M327" s="41">
        <f t="shared" si="125"/>
        <v>17898.3</v>
      </c>
      <c r="N327" s="41">
        <f t="shared" si="125"/>
        <v>7786.49</v>
      </c>
    </row>
    <row r="328" spans="1:15" s="1" customFormat="1" ht="32.25" customHeight="1" thickBot="1" x14ac:dyDescent="0.25">
      <c r="A328" s="122"/>
      <c r="B328" s="49" t="s">
        <v>86</v>
      </c>
      <c r="C328" s="41">
        <f t="shared" ref="C328:N328" si="126">SUM(C324+C321+C318+C315+C312+C309+C306+C303+C299+C296+C292)</f>
        <v>28264</v>
      </c>
      <c r="D328" s="41">
        <f t="shared" si="126"/>
        <v>28264</v>
      </c>
      <c r="E328" s="41">
        <f t="shared" si="126"/>
        <v>0</v>
      </c>
      <c r="F328" s="41">
        <f t="shared" si="126"/>
        <v>0</v>
      </c>
      <c r="G328" s="41">
        <f t="shared" si="126"/>
        <v>14116</v>
      </c>
      <c r="H328" s="41">
        <f t="shared" si="126"/>
        <v>0</v>
      </c>
      <c r="I328" s="41">
        <f t="shared" si="126"/>
        <v>14148</v>
      </c>
      <c r="J328" s="41">
        <f t="shared" si="126"/>
        <v>1234.5</v>
      </c>
      <c r="K328" s="41">
        <f t="shared" si="126"/>
        <v>0</v>
      </c>
      <c r="L328" s="41">
        <f t="shared" si="126"/>
        <v>0</v>
      </c>
      <c r="M328" s="41">
        <f t="shared" si="126"/>
        <v>28264</v>
      </c>
      <c r="N328" s="41">
        <f t="shared" si="126"/>
        <v>1234.5</v>
      </c>
    </row>
    <row r="329" spans="1:15" s="236" customFormat="1" ht="52.5" customHeight="1" x14ac:dyDescent="0.2">
      <c r="A329" s="654" t="s">
        <v>99</v>
      </c>
      <c r="B329" s="452" t="s">
        <v>157</v>
      </c>
      <c r="C329" s="453">
        <v>800</v>
      </c>
      <c r="D329" s="340">
        <v>800</v>
      </c>
      <c r="E329" s="340"/>
      <c r="F329" s="340"/>
      <c r="G329" s="340">
        <v>800</v>
      </c>
      <c r="H329" s="340"/>
      <c r="I329" s="340"/>
      <c r="J329" s="340"/>
      <c r="K329" s="340"/>
      <c r="L329" s="340"/>
      <c r="M329" s="260">
        <f t="shared" ref="M329:N332" si="127">SUM(E329+G329+I329+K329)</f>
        <v>800</v>
      </c>
      <c r="N329" s="261">
        <f t="shared" si="127"/>
        <v>0</v>
      </c>
      <c r="O329" s="241"/>
    </row>
    <row r="330" spans="1:15" s="236" customFormat="1" ht="37.5" customHeight="1" x14ac:dyDescent="0.2">
      <c r="A330" s="654"/>
      <c r="B330" s="452" t="s">
        <v>158</v>
      </c>
      <c r="C330" s="453">
        <v>100</v>
      </c>
      <c r="D330" s="340">
        <v>100</v>
      </c>
      <c r="E330" s="340"/>
      <c r="F330" s="340"/>
      <c r="G330" s="340">
        <v>100</v>
      </c>
      <c r="H330" s="340">
        <v>99.5</v>
      </c>
      <c r="I330" s="340"/>
      <c r="J330" s="340"/>
      <c r="K330" s="340"/>
      <c r="L330" s="363"/>
      <c r="M330" s="260">
        <f t="shared" si="127"/>
        <v>100</v>
      </c>
      <c r="N330" s="261">
        <f t="shared" si="127"/>
        <v>99.5</v>
      </c>
      <c r="O330" s="241"/>
    </row>
    <row r="331" spans="1:15" s="236" customFormat="1" ht="35.25" customHeight="1" x14ac:dyDescent="0.2">
      <c r="A331" s="654"/>
      <c r="B331" s="452" t="s">
        <v>159</v>
      </c>
      <c r="C331" s="453">
        <v>300</v>
      </c>
      <c r="D331" s="340">
        <v>300</v>
      </c>
      <c r="E331" s="340"/>
      <c r="F331" s="340"/>
      <c r="G331" s="340">
        <v>300</v>
      </c>
      <c r="H331" s="340"/>
      <c r="I331" s="340"/>
      <c r="J331" s="340">
        <v>297.39999999999998</v>
      </c>
      <c r="K331" s="340"/>
      <c r="L331" s="454"/>
      <c r="M331" s="260">
        <f t="shared" si="127"/>
        <v>300</v>
      </c>
      <c r="N331" s="261">
        <f t="shared" si="127"/>
        <v>297.39999999999998</v>
      </c>
      <c r="O331" s="241"/>
    </row>
    <row r="332" spans="1:15" s="236" customFormat="1" ht="57" customHeight="1" x14ac:dyDescent="0.2">
      <c r="A332" s="654"/>
      <c r="B332" s="452" t="s">
        <v>160</v>
      </c>
      <c r="C332" s="453">
        <v>250</v>
      </c>
      <c r="D332" s="340">
        <v>250</v>
      </c>
      <c r="E332" s="340"/>
      <c r="F332" s="340"/>
      <c r="G332" s="340">
        <v>250</v>
      </c>
      <c r="H332" s="340"/>
      <c r="I332" s="340"/>
      <c r="J332" s="340">
        <v>250</v>
      </c>
      <c r="K332" s="340"/>
      <c r="L332" s="363"/>
      <c r="M332" s="260">
        <f t="shared" si="127"/>
        <v>250</v>
      </c>
      <c r="N332" s="261">
        <f t="shared" si="127"/>
        <v>250</v>
      </c>
      <c r="O332" s="241"/>
    </row>
    <row r="333" spans="1:15" ht="35.25" customHeight="1" x14ac:dyDescent="0.2">
      <c r="A333" s="125" t="s">
        <v>16</v>
      </c>
      <c r="B333" s="45"/>
      <c r="C333" s="73">
        <f t="shared" ref="C333:N333" si="128">SUM(C329+C330+C331+C332)</f>
        <v>1450</v>
      </c>
      <c r="D333" s="73">
        <f t="shared" si="128"/>
        <v>1450</v>
      </c>
      <c r="E333" s="73">
        <f t="shared" si="128"/>
        <v>0</v>
      </c>
      <c r="F333" s="73">
        <f t="shared" si="128"/>
        <v>0</v>
      </c>
      <c r="G333" s="73">
        <f t="shared" si="128"/>
        <v>1450</v>
      </c>
      <c r="H333" s="73">
        <f t="shared" si="128"/>
        <v>99.5</v>
      </c>
      <c r="I333" s="73">
        <f t="shared" si="128"/>
        <v>0</v>
      </c>
      <c r="J333" s="73">
        <f t="shared" si="128"/>
        <v>547.4</v>
      </c>
      <c r="K333" s="73">
        <f t="shared" si="128"/>
        <v>0</v>
      </c>
      <c r="L333" s="73">
        <f t="shared" si="128"/>
        <v>0</v>
      </c>
      <c r="M333" s="73">
        <f t="shared" si="128"/>
        <v>1450</v>
      </c>
      <c r="N333" s="73">
        <f t="shared" si="128"/>
        <v>646.9</v>
      </c>
    </row>
    <row r="334" spans="1:15" ht="29.25" customHeight="1" x14ac:dyDescent="0.2">
      <c r="A334" s="123"/>
      <c r="B334" s="45" t="s">
        <v>80</v>
      </c>
      <c r="C334" s="73"/>
      <c r="D334" s="73"/>
      <c r="E334" s="73"/>
      <c r="F334" s="73"/>
      <c r="G334" s="73"/>
      <c r="H334" s="73"/>
      <c r="I334" s="73"/>
      <c r="J334" s="73"/>
      <c r="K334" s="73"/>
      <c r="L334" s="74"/>
      <c r="M334" s="32"/>
      <c r="N334" s="32"/>
    </row>
    <row r="335" spans="1:15" ht="27" customHeight="1" x14ac:dyDescent="0.2">
      <c r="A335" s="123"/>
      <c r="B335" s="45" t="s">
        <v>81</v>
      </c>
      <c r="C335" s="73">
        <f t="shared" ref="C335:L335" si="129">SUM(C329+C330+C331+C332)</f>
        <v>1450</v>
      </c>
      <c r="D335" s="73">
        <f t="shared" si="129"/>
        <v>1450</v>
      </c>
      <c r="E335" s="73">
        <f t="shared" si="129"/>
        <v>0</v>
      </c>
      <c r="F335" s="73">
        <f t="shared" si="129"/>
        <v>0</v>
      </c>
      <c r="G335" s="73">
        <f t="shared" si="129"/>
        <v>1450</v>
      </c>
      <c r="H335" s="73">
        <f t="shared" si="129"/>
        <v>99.5</v>
      </c>
      <c r="I335" s="73">
        <f t="shared" si="129"/>
        <v>0</v>
      </c>
      <c r="J335" s="73">
        <f t="shared" si="129"/>
        <v>547.4</v>
      </c>
      <c r="K335" s="73">
        <f t="shared" si="129"/>
        <v>0</v>
      </c>
      <c r="L335" s="73">
        <f t="shared" si="129"/>
        <v>0</v>
      </c>
      <c r="M335" s="229">
        <f>SUM(E335+G335+I335+K335)</f>
        <v>1450</v>
      </c>
      <c r="N335" s="229">
        <f>SUM(F335+H335+J335+L335)</f>
        <v>646.9</v>
      </c>
    </row>
    <row r="336" spans="1:15" s="1" customFormat="1" ht="32.25" customHeight="1" x14ac:dyDescent="0.2">
      <c r="A336" s="124"/>
      <c r="B336" s="49" t="s">
        <v>86</v>
      </c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26"/>
      <c r="N336" s="182"/>
    </row>
    <row r="337" spans="1:14" s="1" customFormat="1" ht="31.5" customHeight="1" x14ac:dyDescent="0.2">
      <c r="A337" s="53" t="s">
        <v>2</v>
      </c>
      <c r="B337" s="64"/>
      <c r="C337" s="75">
        <f t="shared" ref="C337:N337" si="130">SUM(C333+C325)</f>
        <v>47612.3</v>
      </c>
      <c r="D337" s="75">
        <f t="shared" si="130"/>
        <v>47612.3</v>
      </c>
      <c r="E337" s="75">
        <f t="shared" si="130"/>
        <v>0</v>
      </c>
      <c r="F337" s="75">
        <f t="shared" si="130"/>
        <v>0</v>
      </c>
      <c r="G337" s="75">
        <f t="shared" si="130"/>
        <v>17330.599999999999</v>
      </c>
      <c r="H337" s="75">
        <f t="shared" si="130"/>
        <v>103.6</v>
      </c>
      <c r="I337" s="75">
        <f t="shared" si="130"/>
        <v>27919.5</v>
      </c>
      <c r="J337" s="75">
        <f t="shared" si="130"/>
        <v>9564.1899999999987</v>
      </c>
      <c r="K337" s="75">
        <f t="shared" si="130"/>
        <v>2362.1999999999998</v>
      </c>
      <c r="L337" s="75">
        <f t="shared" si="130"/>
        <v>0</v>
      </c>
      <c r="M337" s="75">
        <f t="shared" si="130"/>
        <v>47612.3</v>
      </c>
      <c r="N337" s="75">
        <f t="shared" si="130"/>
        <v>9667.7899999999991</v>
      </c>
    </row>
    <row r="338" spans="1:14" s="1" customFormat="1" ht="30" customHeight="1" x14ac:dyDescent="0.2">
      <c r="A338" s="53"/>
      <c r="B338" s="64" t="s">
        <v>80</v>
      </c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91"/>
    </row>
    <row r="339" spans="1:14" s="1" customFormat="1" ht="24.75" customHeight="1" x14ac:dyDescent="0.2">
      <c r="A339" s="53"/>
      <c r="B339" s="64" t="s">
        <v>81</v>
      </c>
      <c r="C339" s="75">
        <f t="shared" ref="C339:L339" si="131">SUM(C335+C327)</f>
        <v>19348.3</v>
      </c>
      <c r="D339" s="75">
        <f t="shared" si="131"/>
        <v>19348.3</v>
      </c>
      <c r="E339" s="75">
        <f t="shared" si="131"/>
        <v>0</v>
      </c>
      <c r="F339" s="75">
        <f t="shared" si="131"/>
        <v>0</v>
      </c>
      <c r="G339" s="75">
        <f t="shared" si="131"/>
        <v>3214.6</v>
      </c>
      <c r="H339" s="75">
        <f t="shared" si="131"/>
        <v>103.6</v>
      </c>
      <c r="I339" s="75">
        <f t="shared" si="131"/>
        <v>13771.5</v>
      </c>
      <c r="J339" s="75">
        <f t="shared" si="131"/>
        <v>8329.7899999999991</v>
      </c>
      <c r="K339" s="75">
        <f t="shared" si="131"/>
        <v>2362.1999999999998</v>
      </c>
      <c r="L339" s="75">
        <f t="shared" si="131"/>
        <v>0</v>
      </c>
      <c r="M339" s="75">
        <f>SUM(E339+G339+I339+K339)</f>
        <v>19348.3</v>
      </c>
      <c r="N339" s="75">
        <f>SUM(F339+H339+J339+L339)</f>
        <v>8433.39</v>
      </c>
    </row>
    <row r="340" spans="1:14" s="1" customFormat="1" ht="37.5" customHeight="1" x14ac:dyDescent="0.2">
      <c r="A340" s="53"/>
      <c r="B340" s="76" t="s">
        <v>86</v>
      </c>
      <c r="C340" s="75">
        <f t="shared" ref="C340:N340" si="132">SUM(C328)</f>
        <v>28264</v>
      </c>
      <c r="D340" s="75">
        <f t="shared" si="132"/>
        <v>28264</v>
      </c>
      <c r="E340" s="75">
        <f t="shared" si="132"/>
        <v>0</v>
      </c>
      <c r="F340" s="75">
        <f t="shared" si="132"/>
        <v>0</v>
      </c>
      <c r="G340" s="75">
        <f t="shared" si="132"/>
        <v>14116</v>
      </c>
      <c r="H340" s="75">
        <f t="shared" si="132"/>
        <v>0</v>
      </c>
      <c r="I340" s="75">
        <f t="shared" si="132"/>
        <v>14148</v>
      </c>
      <c r="J340" s="75">
        <f t="shared" si="132"/>
        <v>1234.5</v>
      </c>
      <c r="K340" s="75">
        <f t="shared" si="132"/>
        <v>0</v>
      </c>
      <c r="L340" s="75">
        <f>SUM(L336+L328)</f>
        <v>0</v>
      </c>
      <c r="M340" s="75">
        <f t="shared" si="132"/>
        <v>28264</v>
      </c>
      <c r="N340" s="75">
        <f t="shared" si="132"/>
        <v>1234.5</v>
      </c>
    </row>
    <row r="341" spans="1:14" ht="18.75" x14ac:dyDescent="0.2">
      <c r="A341" s="645" t="s">
        <v>47</v>
      </c>
      <c r="B341" s="646"/>
      <c r="C341" s="647"/>
      <c r="D341" s="647"/>
      <c r="E341" s="647"/>
      <c r="F341" s="647"/>
      <c r="G341" s="647"/>
      <c r="H341" s="647"/>
      <c r="I341" s="647"/>
      <c r="J341" s="647"/>
      <c r="K341" s="647"/>
      <c r="L341" s="647"/>
      <c r="M341" s="648"/>
    </row>
    <row r="342" spans="1:14" ht="57" customHeight="1" x14ac:dyDescent="0.25">
      <c r="A342" s="639" t="s">
        <v>48</v>
      </c>
      <c r="B342" s="383" t="s">
        <v>162</v>
      </c>
      <c r="C342" s="474">
        <v>25767.599999999999</v>
      </c>
      <c r="D342" s="474">
        <v>25767.599999999999</v>
      </c>
      <c r="E342" s="277">
        <v>5692.3</v>
      </c>
      <c r="F342" s="277">
        <v>5692.3</v>
      </c>
      <c r="G342" s="474">
        <v>6680.9</v>
      </c>
      <c r="H342" s="277">
        <v>6147.8</v>
      </c>
      <c r="I342" s="277">
        <v>6681</v>
      </c>
      <c r="J342" s="277">
        <v>6286</v>
      </c>
      <c r="K342" s="277">
        <v>6713.4</v>
      </c>
      <c r="L342" s="277"/>
      <c r="M342" s="475">
        <f t="shared" ref="M342:M346" si="133">SUM(E342+G342+I342+K342)</f>
        <v>25767.599999999999</v>
      </c>
      <c r="N342" s="475">
        <f>SUM(F342+H342+J342+L342)</f>
        <v>18126.099999999999</v>
      </c>
    </row>
    <row r="343" spans="1:14" ht="66" customHeight="1" x14ac:dyDescent="0.25">
      <c r="A343" s="640"/>
      <c r="B343" s="383" t="s">
        <v>75</v>
      </c>
      <c r="C343" s="476">
        <v>12.4</v>
      </c>
      <c r="D343" s="476">
        <v>12.4</v>
      </c>
      <c r="E343" s="477"/>
      <c r="F343" s="477"/>
      <c r="G343" s="477">
        <v>12.4</v>
      </c>
      <c r="H343" s="477">
        <v>12.4</v>
      </c>
      <c r="I343" s="477"/>
      <c r="J343" s="477">
        <v>0</v>
      </c>
      <c r="K343" s="478"/>
      <c r="L343" s="477"/>
      <c r="M343" s="479">
        <f t="shared" si="133"/>
        <v>12.4</v>
      </c>
      <c r="N343" s="475">
        <f t="shared" ref="N343:N346" si="134">SUM(F343+H343+J343+L343)</f>
        <v>12.4</v>
      </c>
    </row>
    <row r="344" spans="1:14" ht="78.75" customHeight="1" x14ac:dyDescent="0.25">
      <c r="A344" s="640"/>
      <c r="B344" s="383" t="s">
        <v>64</v>
      </c>
      <c r="C344" s="474">
        <v>19811.2</v>
      </c>
      <c r="D344" s="474">
        <v>19811.2</v>
      </c>
      <c r="E344" s="277">
        <v>3055.4</v>
      </c>
      <c r="F344" s="277">
        <v>3055.4</v>
      </c>
      <c r="G344" s="277">
        <v>5585.3</v>
      </c>
      <c r="H344" s="277">
        <v>5471.4</v>
      </c>
      <c r="I344" s="277">
        <v>5585.2</v>
      </c>
      <c r="J344" s="277">
        <v>6708.8</v>
      </c>
      <c r="K344" s="277">
        <v>5585.3</v>
      </c>
      <c r="L344" s="277">
        <v>0</v>
      </c>
      <c r="M344" s="474">
        <f t="shared" si="133"/>
        <v>19811.2</v>
      </c>
      <c r="N344" s="474">
        <f t="shared" si="134"/>
        <v>15235.599999999999</v>
      </c>
    </row>
    <row r="345" spans="1:14" ht="62.25" customHeight="1" x14ac:dyDescent="0.25">
      <c r="A345" s="640"/>
      <c r="B345" s="383" t="s">
        <v>66</v>
      </c>
      <c r="C345" s="277">
        <v>6155.2</v>
      </c>
      <c r="D345" s="277">
        <v>6155.2</v>
      </c>
      <c r="E345" s="277">
        <v>1494.2</v>
      </c>
      <c r="F345" s="277">
        <v>1494.2</v>
      </c>
      <c r="G345" s="277">
        <v>1553.7</v>
      </c>
      <c r="H345" s="277">
        <v>1449</v>
      </c>
      <c r="I345" s="277">
        <v>1553.7</v>
      </c>
      <c r="J345" s="277">
        <v>1730.1</v>
      </c>
      <c r="K345" s="277">
        <v>1553.6</v>
      </c>
      <c r="L345" s="277">
        <v>0</v>
      </c>
      <c r="M345" s="474">
        <f t="shared" si="133"/>
        <v>6155.2000000000007</v>
      </c>
      <c r="N345" s="474">
        <f t="shared" si="134"/>
        <v>4673.2999999999993</v>
      </c>
    </row>
    <row r="346" spans="1:14" ht="54" customHeight="1" x14ac:dyDescent="0.25">
      <c r="A346" s="640"/>
      <c r="B346" s="258" t="s">
        <v>161</v>
      </c>
      <c r="C346" s="474">
        <v>544</v>
      </c>
      <c r="D346" s="277">
        <v>544</v>
      </c>
      <c r="E346" s="474">
        <v>136</v>
      </c>
      <c r="F346" s="277">
        <v>84.8</v>
      </c>
      <c r="G346" s="277">
        <v>136</v>
      </c>
      <c r="H346" s="277">
        <v>136.9</v>
      </c>
      <c r="I346" s="277">
        <v>136</v>
      </c>
      <c r="J346" s="277">
        <v>83.5</v>
      </c>
      <c r="K346" s="277">
        <v>136</v>
      </c>
      <c r="L346" s="277">
        <v>0</v>
      </c>
      <c r="M346" s="474">
        <f t="shared" si="133"/>
        <v>544</v>
      </c>
      <c r="N346" s="474">
        <f t="shared" si="134"/>
        <v>305.2</v>
      </c>
    </row>
    <row r="347" spans="1:14" s="1" customFormat="1" ht="45" customHeight="1" x14ac:dyDescent="0.2">
      <c r="A347" s="25" t="s">
        <v>16</v>
      </c>
      <c r="B347" s="45"/>
      <c r="C347" s="36">
        <f t="shared" ref="C347:N347" si="135">SUM(C346+C345+C344+C343+C342)</f>
        <v>52290.400000000001</v>
      </c>
      <c r="D347" s="36">
        <f t="shared" si="135"/>
        <v>52290.400000000001</v>
      </c>
      <c r="E347" s="36">
        <f t="shared" si="135"/>
        <v>10377.900000000001</v>
      </c>
      <c r="F347" s="36">
        <f t="shared" si="135"/>
        <v>10326.700000000001</v>
      </c>
      <c r="G347" s="36">
        <f t="shared" si="135"/>
        <v>13968.3</v>
      </c>
      <c r="H347" s="36">
        <f t="shared" si="135"/>
        <v>13217.5</v>
      </c>
      <c r="I347" s="36">
        <f t="shared" si="135"/>
        <v>13955.9</v>
      </c>
      <c r="J347" s="36">
        <f t="shared" si="135"/>
        <v>14808.4</v>
      </c>
      <c r="K347" s="36">
        <f t="shared" si="135"/>
        <v>13988.3</v>
      </c>
      <c r="L347" s="36">
        <f t="shared" si="135"/>
        <v>0</v>
      </c>
      <c r="M347" s="36">
        <f t="shared" si="135"/>
        <v>52290.400000000001</v>
      </c>
      <c r="N347" s="36">
        <f t="shared" si="135"/>
        <v>38352.6</v>
      </c>
    </row>
    <row r="348" spans="1:14" s="1" customFormat="1" ht="32.25" customHeight="1" x14ac:dyDescent="0.2">
      <c r="A348" s="122"/>
      <c r="B348" s="45" t="s">
        <v>80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182"/>
    </row>
    <row r="349" spans="1:14" s="1" customFormat="1" ht="32.25" customHeight="1" x14ac:dyDescent="0.2">
      <c r="A349" s="122"/>
      <c r="B349" s="45" t="s">
        <v>81</v>
      </c>
      <c r="C349" s="36">
        <f t="shared" ref="C349:N349" si="136">SUM(C346+C345+C344+C342)</f>
        <v>52278</v>
      </c>
      <c r="D349" s="36">
        <f t="shared" si="136"/>
        <v>52278</v>
      </c>
      <c r="E349" s="36">
        <f t="shared" si="136"/>
        <v>10377.900000000001</v>
      </c>
      <c r="F349" s="36">
        <f t="shared" si="136"/>
        <v>10326.700000000001</v>
      </c>
      <c r="G349" s="36">
        <f t="shared" si="136"/>
        <v>13955.9</v>
      </c>
      <c r="H349" s="36">
        <f t="shared" si="136"/>
        <v>13205.099999999999</v>
      </c>
      <c r="I349" s="36">
        <f t="shared" si="136"/>
        <v>13955.9</v>
      </c>
      <c r="J349" s="36">
        <f t="shared" si="136"/>
        <v>14808.4</v>
      </c>
      <c r="K349" s="36">
        <f t="shared" si="136"/>
        <v>13988.3</v>
      </c>
      <c r="L349" s="36">
        <f t="shared" si="136"/>
        <v>0</v>
      </c>
      <c r="M349" s="36">
        <f t="shared" si="136"/>
        <v>52278</v>
      </c>
      <c r="N349" s="36">
        <f t="shared" si="136"/>
        <v>38340.199999999997</v>
      </c>
    </row>
    <row r="350" spans="1:14" s="1" customFormat="1" ht="32.25" customHeight="1" x14ac:dyDescent="0.2">
      <c r="A350" s="122"/>
      <c r="B350" s="49" t="s">
        <v>86</v>
      </c>
      <c r="C350" s="36">
        <f t="shared" ref="C350:N350" si="137">SUM(C343)</f>
        <v>12.4</v>
      </c>
      <c r="D350" s="36">
        <f t="shared" si="137"/>
        <v>12.4</v>
      </c>
      <c r="E350" s="36">
        <f t="shared" si="137"/>
        <v>0</v>
      </c>
      <c r="F350" s="36">
        <f t="shared" si="137"/>
        <v>0</v>
      </c>
      <c r="G350" s="36">
        <f t="shared" si="137"/>
        <v>12.4</v>
      </c>
      <c r="H350" s="36">
        <f t="shared" si="137"/>
        <v>12.4</v>
      </c>
      <c r="I350" s="36">
        <f t="shared" si="137"/>
        <v>0</v>
      </c>
      <c r="J350" s="36">
        <f t="shared" si="137"/>
        <v>0</v>
      </c>
      <c r="K350" s="36">
        <f t="shared" si="137"/>
        <v>0</v>
      </c>
      <c r="L350" s="36">
        <f t="shared" si="137"/>
        <v>0</v>
      </c>
      <c r="M350" s="36">
        <f t="shared" si="137"/>
        <v>12.4</v>
      </c>
      <c r="N350" s="36">
        <f t="shared" si="137"/>
        <v>12.4</v>
      </c>
    </row>
    <row r="351" spans="1:14" s="1" customFormat="1" ht="32.25" customHeight="1" x14ac:dyDescent="0.25">
      <c r="A351" s="639" t="s">
        <v>49</v>
      </c>
      <c r="B351" s="245" t="s">
        <v>70</v>
      </c>
      <c r="C351" s="462">
        <v>800</v>
      </c>
      <c r="D351" s="246">
        <v>800</v>
      </c>
      <c r="E351" s="247"/>
      <c r="F351" s="248"/>
      <c r="G351" s="249"/>
      <c r="H351" s="249"/>
      <c r="I351" s="250"/>
      <c r="J351" s="248"/>
      <c r="K351" s="246">
        <v>800</v>
      </c>
      <c r="L351" s="249"/>
      <c r="M351" s="251">
        <f>SUM(E351+G351+I351+K351)</f>
        <v>800</v>
      </c>
      <c r="N351" s="252">
        <f>SUM(F351+H351+J351+L351)</f>
        <v>0</v>
      </c>
    </row>
    <row r="352" spans="1:14" s="1" customFormat="1" ht="32.25" customHeight="1" x14ac:dyDescent="0.2">
      <c r="A352" s="640"/>
      <c r="B352" s="253" t="s">
        <v>80</v>
      </c>
      <c r="C352" s="462"/>
      <c r="D352" s="246"/>
      <c r="E352" s="249"/>
      <c r="F352" s="249"/>
      <c r="G352" s="249"/>
      <c r="H352" s="249"/>
      <c r="I352" s="249"/>
      <c r="J352" s="248"/>
      <c r="K352" s="249"/>
      <c r="L352" s="249"/>
      <c r="M352" s="254"/>
      <c r="N352" s="255"/>
    </row>
    <row r="353" spans="1:14" s="1" customFormat="1" ht="32.25" customHeight="1" x14ac:dyDescent="0.25">
      <c r="A353" s="640"/>
      <c r="B353" s="253" t="s">
        <v>81</v>
      </c>
      <c r="C353" s="462">
        <v>800</v>
      </c>
      <c r="D353" s="246">
        <v>800</v>
      </c>
      <c r="E353" s="247"/>
      <c r="F353" s="248"/>
      <c r="G353" s="249"/>
      <c r="H353" s="249"/>
      <c r="I353" s="250"/>
      <c r="J353" s="248"/>
      <c r="K353" s="246">
        <v>800</v>
      </c>
      <c r="L353" s="249"/>
      <c r="M353" s="251">
        <f>SUM(E353+G353+I353+K353)</f>
        <v>800</v>
      </c>
      <c r="N353" s="252">
        <f>SUM(F353+H353+J353+L353)</f>
        <v>0</v>
      </c>
    </row>
    <row r="354" spans="1:14" s="1" customFormat="1" ht="32.25" customHeight="1" x14ac:dyDescent="0.2">
      <c r="A354" s="640"/>
      <c r="B354" s="253" t="s">
        <v>82</v>
      </c>
      <c r="C354" s="462"/>
      <c r="D354" s="246"/>
      <c r="E354" s="249"/>
      <c r="F354" s="250"/>
      <c r="G354" s="249"/>
      <c r="H354" s="249"/>
      <c r="I354" s="249"/>
      <c r="J354" s="249"/>
      <c r="K354" s="250"/>
      <c r="L354" s="249"/>
      <c r="M354" s="254"/>
      <c r="N354" s="255"/>
    </row>
    <row r="355" spans="1:14" s="1" customFormat="1" ht="30.75" customHeight="1" x14ac:dyDescent="0.25">
      <c r="A355" s="640"/>
      <c r="B355" s="249" t="s">
        <v>108</v>
      </c>
      <c r="C355" s="462">
        <v>898</v>
      </c>
      <c r="D355" s="246">
        <v>898</v>
      </c>
      <c r="E355" s="249"/>
      <c r="F355" s="249"/>
      <c r="G355" s="249"/>
      <c r="H355" s="249"/>
      <c r="I355" s="249">
        <v>4</v>
      </c>
      <c r="J355" s="248">
        <v>4</v>
      </c>
      <c r="K355" s="249">
        <v>894</v>
      </c>
      <c r="L355" s="249">
        <v>0</v>
      </c>
      <c r="M355" s="251">
        <f>SUM(E355+G355+I355+K355)</f>
        <v>898</v>
      </c>
      <c r="N355" s="252">
        <f>SUM(F355+H355+J355+L355)</f>
        <v>4</v>
      </c>
    </row>
    <row r="356" spans="1:14" s="1" customFormat="1" ht="25.5" customHeight="1" x14ac:dyDescent="0.2">
      <c r="A356" s="640"/>
      <c r="B356" s="249" t="s">
        <v>80</v>
      </c>
      <c r="C356" s="462"/>
      <c r="D356" s="246"/>
      <c r="E356" s="249"/>
      <c r="F356" s="249"/>
      <c r="G356" s="249"/>
      <c r="H356" s="249"/>
      <c r="I356" s="249"/>
      <c r="J356" s="248"/>
      <c r="K356" s="248"/>
      <c r="L356" s="249"/>
      <c r="M356" s="254"/>
      <c r="N356" s="255"/>
    </row>
    <row r="357" spans="1:14" ht="30" customHeight="1" x14ac:dyDescent="0.25">
      <c r="A357" s="640"/>
      <c r="B357" s="253" t="s">
        <v>81</v>
      </c>
      <c r="C357" s="462">
        <v>898</v>
      </c>
      <c r="D357" s="246">
        <v>898</v>
      </c>
      <c r="E357" s="249"/>
      <c r="F357" s="249"/>
      <c r="G357" s="249"/>
      <c r="H357" s="249"/>
      <c r="I357" s="249">
        <v>4</v>
      </c>
      <c r="J357" s="248">
        <v>4</v>
      </c>
      <c r="K357" s="249">
        <v>894</v>
      </c>
      <c r="L357" s="249">
        <v>0</v>
      </c>
      <c r="M357" s="251">
        <f>SUM(E357+G357+I357+K357)</f>
        <v>898</v>
      </c>
      <c r="N357" s="252">
        <f>SUM(F357+H357+J357+L357)</f>
        <v>4</v>
      </c>
    </row>
    <row r="358" spans="1:14" ht="38.25" customHeight="1" x14ac:dyDescent="0.2">
      <c r="A358" s="640"/>
      <c r="B358" s="253" t="s">
        <v>82</v>
      </c>
      <c r="C358" s="462"/>
      <c r="D358" s="246"/>
      <c r="E358" s="249"/>
      <c r="F358" s="249"/>
      <c r="G358" s="249"/>
      <c r="H358" s="249"/>
      <c r="I358" s="249"/>
      <c r="J358" s="248"/>
      <c r="K358" s="248"/>
      <c r="L358" s="249"/>
      <c r="M358" s="256"/>
      <c r="N358" s="39"/>
    </row>
    <row r="359" spans="1:14" ht="39" customHeight="1" x14ac:dyDescent="0.25">
      <c r="A359" s="640"/>
      <c r="B359" s="253" t="s">
        <v>95</v>
      </c>
      <c r="C359" s="462">
        <v>2188.8000000000002</v>
      </c>
      <c r="D359" s="462">
        <v>2188.8000000000002</v>
      </c>
      <c r="E359" s="257"/>
      <c r="F359" s="249"/>
      <c r="G359" s="246">
        <v>1136</v>
      </c>
      <c r="H359" s="246">
        <v>718.3</v>
      </c>
      <c r="I359" s="249">
        <v>1052.8</v>
      </c>
      <c r="J359" s="248">
        <v>1037.5999999999999</v>
      </c>
      <c r="K359" s="246"/>
      <c r="L359" s="249">
        <v>0</v>
      </c>
      <c r="M359" s="251">
        <f>SUM(E359+G359+I359+K359)</f>
        <v>2188.8000000000002</v>
      </c>
      <c r="N359" s="252">
        <f>SUM(F359+H359+J359+L359)</f>
        <v>1755.8999999999999</v>
      </c>
    </row>
    <row r="360" spans="1:14" ht="25.5" customHeight="1" x14ac:dyDescent="0.25">
      <c r="A360" s="640"/>
      <c r="B360" s="249" t="s">
        <v>80</v>
      </c>
      <c r="C360" s="462"/>
      <c r="D360" s="246"/>
      <c r="E360" s="249"/>
      <c r="F360" s="249"/>
      <c r="G360" s="249"/>
      <c r="H360" s="249"/>
      <c r="I360" s="249"/>
      <c r="J360" s="248"/>
      <c r="K360" s="246"/>
      <c r="L360" s="249"/>
      <c r="M360" s="251"/>
      <c r="N360" s="252"/>
    </row>
    <row r="361" spans="1:14" ht="31.5" customHeight="1" x14ac:dyDescent="0.25">
      <c r="A361" s="640"/>
      <c r="B361" s="253" t="s">
        <v>81</v>
      </c>
      <c r="C361" s="462">
        <v>2188.8000000000002</v>
      </c>
      <c r="D361" s="462">
        <v>2188.8000000000002</v>
      </c>
      <c r="E361" s="257"/>
      <c r="F361" s="249"/>
      <c r="G361" s="246">
        <v>1136</v>
      </c>
      <c r="H361" s="246">
        <v>718.3</v>
      </c>
      <c r="I361" s="249">
        <v>1052.8</v>
      </c>
      <c r="J361" s="248">
        <v>1037.5999999999999</v>
      </c>
      <c r="K361" s="246"/>
      <c r="L361" s="249">
        <v>0</v>
      </c>
      <c r="M361" s="251">
        <f>SUM(E361+G361+I361+K361)</f>
        <v>2188.8000000000002</v>
      </c>
      <c r="N361" s="252">
        <f>SUM(F361+H361+J361+L361)</f>
        <v>1755.8999999999999</v>
      </c>
    </row>
    <row r="362" spans="1:14" ht="31.5" customHeight="1" x14ac:dyDescent="0.2">
      <c r="A362" s="640"/>
      <c r="B362" s="253" t="s">
        <v>82</v>
      </c>
      <c r="C362" s="462"/>
      <c r="D362" s="246"/>
      <c r="E362" s="249"/>
      <c r="F362" s="249"/>
      <c r="G362" s="249"/>
      <c r="H362" s="249"/>
      <c r="I362" s="249"/>
      <c r="J362" s="248"/>
      <c r="K362" s="248"/>
      <c r="L362" s="249"/>
      <c r="M362" s="256"/>
      <c r="N362" s="39"/>
    </row>
    <row r="363" spans="1:14" ht="45.75" customHeight="1" x14ac:dyDescent="0.25">
      <c r="A363" s="640"/>
      <c r="B363" s="455" t="s">
        <v>163</v>
      </c>
      <c r="C363" s="462">
        <v>342.8</v>
      </c>
      <c r="D363" s="246">
        <v>342.8</v>
      </c>
      <c r="E363" s="249">
        <v>85.6</v>
      </c>
      <c r="F363" s="249">
        <v>85.6</v>
      </c>
      <c r="G363" s="249">
        <v>85.7</v>
      </c>
      <c r="H363" s="249">
        <v>85.7</v>
      </c>
      <c r="I363" s="249">
        <v>85.7</v>
      </c>
      <c r="J363" s="248">
        <v>85.7</v>
      </c>
      <c r="K363" s="248">
        <v>85.8</v>
      </c>
      <c r="L363" s="249"/>
      <c r="M363" s="251">
        <f>SUM(E363+G363+I363+K363)</f>
        <v>342.8</v>
      </c>
      <c r="N363" s="252">
        <f>SUM(F363+H363+J363+L363)</f>
        <v>257</v>
      </c>
    </row>
    <row r="364" spans="1:14" ht="22.5" customHeight="1" x14ac:dyDescent="0.2">
      <c r="A364" s="640"/>
      <c r="B364" s="249" t="s">
        <v>80</v>
      </c>
      <c r="C364" s="462"/>
      <c r="D364" s="246"/>
      <c r="E364" s="249"/>
      <c r="F364" s="249"/>
      <c r="G364" s="249"/>
      <c r="H364" s="249"/>
      <c r="I364" s="249"/>
      <c r="J364" s="248"/>
      <c r="K364" s="248"/>
      <c r="L364" s="249"/>
      <c r="M364" s="256"/>
      <c r="N364" s="39"/>
    </row>
    <row r="365" spans="1:14" ht="22.5" customHeight="1" x14ac:dyDescent="0.25">
      <c r="A365" s="640"/>
      <c r="B365" s="253" t="s">
        <v>81</v>
      </c>
      <c r="C365" s="462">
        <v>342.8</v>
      </c>
      <c r="D365" s="246">
        <v>342.8</v>
      </c>
      <c r="E365" s="249">
        <v>85.6</v>
      </c>
      <c r="F365" s="249">
        <v>85.6</v>
      </c>
      <c r="G365" s="249">
        <v>85.7</v>
      </c>
      <c r="H365" s="249">
        <v>85.7</v>
      </c>
      <c r="I365" s="249">
        <v>85.7</v>
      </c>
      <c r="J365" s="248">
        <v>85.7</v>
      </c>
      <c r="K365" s="248">
        <v>85.8</v>
      </c>
      <c r="L365" s="249"/>
      <c r="M365" s="251">
        <f>SUM(E365+G365+I365+K365)</f>
        <v>342.8</v>
      </c>
      <c r="N365" s="252">
        <f>SUM(F365+H365+J365+L365)</f>
        <v>257</v>
      </c>
    </row>
    <row r="366" spans="1:14" ht="31.5" customHeight="1" x14ac:dyDescent="0.2">
      <c r="A366" s="640"/>
      <c r="B366" s="253" t="s">
        <v>82</v>
      </c>
      <c r="C366" s="462"/>
      <c r="D366" s="246"/>
      <c r="E366" s="249"/>
      <c r="F366" s="249"/>
      <c r="G366" s="249"/>
      <c r="H366" s="249"/>
      <c r="I366" s="249"/>
      <c r="J366" s="248"/>
      <c r="K366" s="248"/>
      <c r="L366" s="249"/>
      <c r="M366" s="256"/>
      <c r="N366" s="39"/>
    </row>
    <row r="367" spans="1:14" ht="31.5" customHeight="1" x14ac:dyDescent="0.25">
      <c r="A367" s="640"/>
      <c r="B367" s="253" t="s">
        <v>96</v>
      </c>
      <c r="C367" s="462">
        <v>130.19999999999999</v>
      </c>
      <c r="D367" s="246">
        <v>130.19999999999999</v>
      </c>
      <c r="E367" s="249"/>
      <c r="F367" s="249">
        <v>0</v>
      </c>
      <c r="G367" s="246">
        <v>80</v>
      </c>
      <c r="H367" s="249">
        <v>45</v>
      </c>
      <c r="I367" s="246">
        <v>30</v>
      </c>
      <c r="J367" s="248">
        <v>48</v>
      </c>
      <c r="K367" s="248">
        <v>20</v>
      </c>
      <c r="L367" s="249"/>
      <c r="M367" s="251">
        <f>SUM(E367+G367+I367+K367)</f>
        <v>130</v>
      </c>
      <c r="N367" s="252">
        <f>SUM(F367+H367+J367+L367)</f>
        <v>93</v>
      </c>
    </row>
    <row r="368" spans="1:14" ht="18.75" customHeight="1" x14ac:dyDescent="0.25">
      <c r="A368" s="640"/>
      <c r="B368" s="249" t="s">
        <v>80</v>
      </c>
      <c r="C368" s="462"/>
      <c r="D368" s="246"/>
      <c r="E368" s="249"/>
      <c r="F368" s="249"/>
      <c r="G368" s="246"/>
      <c r="H368" s="249"/>
      <c r="I368" s="246"/>
      <c r="J368" s="248"/>
      <c r="K368" s="248"/>
      <c r="L368" s="249"/>
      <c r="M368" s="251"/>
      <c r="N368" s="252"/>
    </row>
    <row r="369" spans="1:14" ht="31.5" customHeight="1" x14ac:dyDescent="0.25">
      <c r="A369" s="640"/>
      <c r="B369" s="253" t="s">
        <v>81</v>
      </c>
      <c r="C369" s="462">
        <v>130.19999999999999</v>
      </c>
      <c r="D369" s="246">
        <v>130.19999999999999</v>
      </c>
      <c r="E369" s="249"/>
      <c r="F369" s="249">
        <v>0</v>
      </c>
      <c r="G369" s="246">
        <v>80</v>
      </c>
      <c r="H369" s="249">
        <v>45</v>
      </c>
      <c r="I369" s="246">
        <v>30</v>
      </c>
      <c r="J369" s="248">
        <v>48</v>
      </c>
      <c r="K369" s="248">
        <v>20</v>
      </c>
      <c r="L369" s="249"/>
      <c r="M369" s="251">
        <f>SUM(E369+G369+I369+K369)</f>
        <v>130</v>
      </c>
      <c r="N369" s="252">
        <f>SUM(F369+H369+J369+L369)</f>
        <v>93</v>
      </c>
    </row>
    <row r="370" spans="1:14" ht="31.5" customHeight="1" thickBot="1" x14ac:dyDescent="0.25">
      <c r="A370" s="640"/>
      <c r="B370" s="253" t="s">
        <v>82</v>
      </c>
      <c r="C370" s="463"/>
      <c r="D370" s="249"/>
      <c r="E370" s="249"/>
      <c r="F370" s="249"/>
      <c r="G370" s="249"/>
      <c r="H370" s="249"/>
      <c r="I370" s="249"/>
      <c r="J370" s="248"/>
      <c r="K370" s="248"/>
      <c r="L370" s="249"/>
      <c r="M370" s="256"/>
      <c r="N370" s="39"/>
    </row>
    <row r="371" spans="1:14" ht="40.5" customHeight="1" x14ac:dyDescent="0.2">
      <c r="A371" s="25" t="s">
        <v>16</v>
      </c>
      <c r="B371" s="57"/>
      <c r="C371" s="70">
        <f t="shared" ref="C371:N371" si="138">SUM(C351+C355+C359+C367+C363)</f>
        <v>4359.8</v>
      </c>
      <c r="D371" s="70">
        <f t="shared" si="138"/>
        <v>4359.8</v>
      </c>
      <c r="E371" s="70">
        <f t="shared" si="138"/>
        <v>85.6</v>
      </c>
      <c r="F371" s="70">
        <f t="shared" si="138"/>
        <v>85.6</v>
      </c>
      <c r="G371" s="70">
        <f t="shared" si="138"/>
        <v>1301.7</v>
      </c>
      <c r="H371" s="70">
        <f t="shared" si="138"/>
        <v>849</v>
      </c>
      <c r="I371" s="70">
        <f t="shared" si="138"/>
        <v>1172.5</v>
      </c>
      <c r="J371" s="70">
        <f t="shared" si="138"/>
        <v>1175.3</v>
      </c>
      <c r="K371" s="70">
        <f t="shared" si="138"/>
        <v>1799.8</v>
      </c>
      <c r="L371" s="70">
        <f t="shared" si="138"/>
        <v>0</v>
      </c>
      <c r="M371" s="70">
        <f t="shared" si="138"/>
        <v>4359.6000000000004</v>
      </c>
      <c r="N371" s="70">
        <f t="shared" si="138"/>
        <v>2109.8999999999996</v>
      </c>
    </row>
    <row r="372" spans="1:14" ht="26.25" customHeight="1" x14ac:dyDescent="0.2">
      <c r="A372" s="627"/>
      <c r="B372" s="45" t="s">
        <v>80</v>
      </c>
      <c r="C372" s="66"/>
      <c r="D372" s="66"/>
      <c r="E372" s="67"/>
      <c r="F372" s="67"/>
      <c r="G372" s="66"/>
      <c r="H372" s="66"/>
      <c r="I372" s="66"/>
      <c r="J372" s="68"/>
      <c r="K372" s="69"/>
      <c r="L372" s="66"/>
      <c r="M372" s="204"/>
      <c r="N372" s="32"/>
    </row>
    <row r="373" spans="1:14" ht="21.75" customHeight="1" x14ac:dyDescent="0.2">
      <c r="A373" s="613"/>
      <c r="B373" s="45" t="s">
        <v>81</v>
      </c>
      <c r="C373" s="70">
        <f t="shared" ref="C373:N373" si="139">SUM(C369+C361+C357+C353+C363)</f>
        <v>4359.8</v>
      </c>
      <c r="D373" s="70">
        <f t="shared" si="139"/>
        <v>4359.8</v>
      </c>
      <c r="E373" s="70">
        <f t="shared" si="139"/>
        <v>85.6</v>
      </c>
      <c r="F373" s="70">
        <f t="shared" si="139"/>
        <v>85.6</v>
      </c>
      <c r="G373" s="70">
        <f t="shared" si="139"/>
        <v>1301.7</v>
      </c>
      <c r="H373" s="70">
        <f t="shared" si="139"/>
        <v>849</v>
      </c>
      <c r="I373" s="70">
        <f t="shared" si="139"/>
        <v>1172.5</v>
      </c>
      <c r="J373" s="70">
        <f t="shared" si="139"/>
        <v>1175.3</v>
      </c>
      <c r="K373" s="70">
        <f t="shared" si="139"/>
        <v>1799.8</v>
      </c>
      <c r="L373" s="70">
        <f t="shared" si="139"/>
        <v>0</v>
      </c>
      <c r="M373" s="70">
        <f t="shared" si="139"/>
        <v>4359.6000000000004</v>
      </c>
      <c r="N373" s="70">
        <f t="shared" si="139"/>
        <v>2109.8999999999996</v>
      </c>
    </row>
    <row r="374" spans="1:14" s="1" customFormat="1" ht="32.25" customHeight="1" thickBot="1" x14ac:dyDescent="0.25">
      <c r="A374" s="614"/>
      <c r="B374" s="58" t="s">
        <v>82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/>
      <c r="I374" s="26">
        <v>0</v>
      </c>
      <c r="J374" s="26">
        <v>0</v>
      </c>
      <c r="K374" s="26">
        <v>0</v>
      </c>
      <c r="L374" s="26"/>
      <c r="M374" s="26"/>
      <c r="N374" s="182"/>
    </row>
    <row r="375" spans="1:14" s="1" customFormat="1" ht="49.5" customHeight="1" x14ac:dyDescent="0.2">
      <c r="A375" s="649" t="s">
        <v>98</v>
      </c>
      <c r="B375" s="526" t="s">
        <v>94</v>
      </c>
      <c r="C375" s="185">
        <v>3141.1</v>
      </c>
      <c r="D375" s="185">
        <v>3141.1</v>
      </c>
      <c r="E375" s="186">
        <v>844.6</v>
      </c>
      <c r="F375" s="186">
        <v>844.6</v>
      </c>
      <c r="G375" s="186">
        <v>765.5</v>
      </c>
      <c r="H375" s="186">
        <v>733.3</v>
      </c>
      <c r="I375" s="186">
        <v>765.5</v>
      </c>
      <c r="J375" s="187">
        <v>715.6</v>
      </c>
      <c r="K375" s="187">
        <v>765.5</v>
      </c>
      <c r="L375" s="186">
        <v>0</v>
      </c>
      <c r="M375" s="394">
        <f>SUM(E375+G375+I375+K375)</f>
        <v>3141.1</v>
      </c>
      <c r="N375" s="190">
        <f>SUM(F375+H375+J375+L4429)</f>
        <v>2293.5</v>
      </c>
    </row>
    <row r="376" spans="1:14" s="1" customFormat="1" ht="24" customHeight="1" x14ac:dyDescent="0.2">
      <c r="A376" s="640"/>
      <c r="B376" s="189" t="s">
        <v>80</v>
      </c>
      <c r="C376" s="190"/>
      <c r="D376" s="190"/>
      <c r="E376" s="190"/>
      <c r="F376" s="190"/>
      <c r="G376" s="190"/>
      <c r="H376" s="190"/>
      <c r="I376" s="190"/>
      <c r="J376" s="188"/>
      <c r="K376" s="188"/>
      <c r="L376" s="190"/>
      <c r="M376" s="188"/>
      <c r="N376" s="190"/>
    </row>
    <row r="377" spans="1:14" s="1" customFormat="1" ht="32.25" customHeight="1" x14ac:dyDescent="0.2">
      <c r="A377" s="640"/>
      <c r="B377" s="189" t="s">
        <v>81</v>
      </c>
      <c r="C377" s="185">
        <v>3141.1</v>
      </c>
      <c r="D377" s="185">
        <v>3141.1</v>
      </c>
      <c r="E377" s="186">
        <v>844.6</v>
      </c>
      <c r="F377" s="186">
        <v>844.6</v>
      </c>
      <c r="G377" s="186">
        <v>765.5</v>
      </c>
      <c r="H377" s="186">
        <v>733.3</v>
      </c>
      <c r="I377" s="186">
        <v>765.5</v>
      </c>
      <c r="J377" s="187">
        <v>715.6</v>
      </c>
      <c r="K377" s="187">
        <v>765.5</v>
      </c>
      <c r="L377" s="186">
        <v>0</v>
      </c>
      <c r="M377" s="394">
        <f>SUM(E377+G377+I377+K377)</f>
        <v>3141.1</v>
      </c>
      <c r="N377" s="190">
        <f>SUM(F377+H377+J377+L4431)</f>
        <v>2293.5</v>
      </c>
    </row>
    <row r="378" spans="1:14" s="1" customFormat="1" ht="32.25" customHeight="1" x14ac:dyDescent="0.2">
      <c r="A378" s="640"/>
      <c r="B378" s="195" t="s">
        <v>82</v>
      </c>
      <c r="C378" s="190"/>
      <c r="D378" s="190"/>
      <c r="E378" s="190"/>
      <c r="F378" s="190"/>
      <c r="G378" s="190"/>
      <c r="H378" s="190"/>
      <c r="I378" s="190"/>
      <c r="J378" s="188"/>
      <c r="K378" s="188"/>
      <c r="L378" s="190"/>
      <c r="M378" s="188"/>
      <c r="N378" s="190"/>
    </row>
    <row r="379" spans="1:14" s="1" customFormat="1" ht="65.25" customHeight="1" x14ac:dyDescent="0.2">
      <c r="A379" s="640"/>
      <c r="B379" s="527" t="s">
        <v>114</v>
      </c>
      <c r="C379" s="190">
        <v>6554.5</v>
      </c>
      <c r="D379" s="190">
        <v>6554.5</v>
      </c>
      <c r="E379" s="190">
        <v>1450</v>
      </c>
      <c r="F379" s="190">
        <v>1450</v>
      </c>
      <c r="G379" s="190">
        <v>1701.5</v>
      </c>
      <c r="H379" s="190">
        <v>1619</v>
      </c>
      <c r="I379" s="190">
        <v>1701.5</v>
      </c>
      <c r="J379" s="188">
        <v>1771.9</v>
      </c>
      <c r="K379" s="190">
        <v>1701.5</v>
      </c>
      <c r="L379" s="190">
        <v>0</v>
      </c>
      <c r="M379" s="394">
        <f>SUM(E379+G379+I379+K379)</f>
        <v>6554.5</v>
      </c>
      <c r="N379" s="190">
        <f>SUM(F379+H379+J379+L4433)</f>
        <v>4840.8999999999996</v>
      </c>
    </row>
    <row r="380" spans="1:14" s="1" customFormat="1" ht="22.5" customHeight="1" x14ac:dyDescent="0.2">
      <c r="A380" s="640"/>
      <c r="B380" s="189" t="s">
        <v>80</v>
      </c>
      <c r="C380" s="190"/>
      <c r="D380" s="190"/>
      <c r="E380" s="190"/>
      <c r="F380" s="190"/>
      <c r="G380" s="190"/>
      <c r="H380" s="190"/>
      <c r="I380" s="190"/>
      <c r="J380" s="188"/>
      <c r="K380" s="188"/>
      <c r="L380" s="190"/>
      <c r="M380" s="188"/>
      <c r="N380" s="190"/>
    </row>
    <row r="381" spans="1:14" s="1" customFormat="1" ht="29.25" customHeight="1" x14ac:dyDescent="0.2">
      <c r="A381" s="640"/>
      <c r="B381" s="189" t="s">
        <v>81</v>
      </c>
      <c r="C381" s="190">
        <v>6554.5</v>
      </c>
      <c r="D381" s="190">
        <v>6554.5</v>
      </c>
      <c r="E381" s="190">
        <v>1450</v>
      </c>
      <c r="F381" s="190">
        <v>1450</v>
      </c>
      <c r="G381" s="190">
        <v>1701.5</v>
      </c>
      <c r="H381" s="190">
        <v>1619</v>
      </c>
      <c r="I381" s="190">
        <v>1701.5</v>
      </c>
      <c r="J381" s="188">
        <v>1771.9</v>
      </c>
      <c r="K381" s="190">
        <v>1701.5</v>
      </c>
      <c r="L381" s="190">
        <v>0</v>
      </c>
      <c r="M381" s="394">
        <f>SUM(E381+G381+I381+K381)</f>
        <v>6554.5</v>
      </c>
      <c r="N381" s="190">
        <f>SUM(F381+H381+J381+L4435)</f>
        <v>4840.8999999999996</v>
      </c>
    </row>
    <row r="382" spans="1:14" s="1" customFormat="1" ht="32.25" customHeight="1" x14ac:dyDescent="0.2">
      <c r="A382" s="640"/>
      <c r="B382" s="194" t="s">
        <v>82</v>
      </c>
      <c r="C382" s="364"/>
      <c r="D382" s="364"/>
      <c r="E382" s="364"/>
      <c r="F382" s="364"/>
      <c r="G382" s="364"/>
      <c r="H382" s="364"/>
      <c r="I382" s="364"/>
      <c r="J382" s="365"/>
      <c r="K382" s="365"/>
      <c r="L382" s="364"/>
      <c r="M382" s="365"/>
      <c r="N382" s="190"/>
    </row>
    <row r="383" spans="1:14" s="1" customFormat="1" ht="67.5" customHeight="1" x14ac:dyDescent="0.2">
      <c r="A383" s="640"/>
      <c r="B383" s="528" t="s">
        <v>164</v>
      </c>
      <c r="C383" s="190">
        <v>2770</v>
      </c>
      <c r="D383" s="190">
        <v>2770</v>
      </c>
      <c r="E383" s="192">
        <v>692.5</v>
      </c>
      <c r="F383" s="190">
        <v>381.1</v>
      </c>
      <c r="G383" s="192">
        <v>692.5</v>
      </c>
      <c r="H383" s="190">
        <v>89.4</v>
      </c>
      <c r="I383" s="192">
        <v>692.5</v>
      </c>
      <c r="J383" s="190">
        <v>951.7</v>
      </c>
      <c r="K383" s="192">
        <v>692.5</v>
      </c>
      <c r="L383" s="190">
        <v>0</v>
      </c>
      <c r="M383" s="394">
        <f>SUM(E383+G383+I383+K383)</f>
        <v>2770</v>
      </c>
      <c r="N383" s="190">
        <f>SUM(F383+H383+J383+L4437)</f>
        <v>1422.2</v>
      </c>
    </row>
    <row r="384" spans="1:14" s="1" customFormat="1" ht="32.25" customHeight="1" x14ac:dyDescent="0.2">
      <c r="A384" s="640"/>
      <c r="B384" s="189" t="s">
        <v>80</v>
      </c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88"/>
      <c r="N384" s="190"/>
    </row>
    <row r="385" spans="1:15" s="1" customFormat="1" ht="32.25" customHeight="1" x14ac:dyDescent="0.2">
      <c r="A385" s="640"/>
      <c r="B385" s="189" t="s">
        <v>81</v>
      </c>
      <c r="C385" s="190">
        <v>2770</v>
      </c>
      <c r="D385" s="190">
        <v>2770</v>
      </c>
      <c r="E385" s="192">
        <v>692.5</v>
      </c>
      <c r="F385" s="190">
        <v>381.1</v>
      </c>
      <c r="G385" s="192">
        <v>692.5</v>
      </c>
      <c r="H385" s="190">
        <v>89.4</v>
      </c>
      <c r="I385" s="192">
        <v>692.5</v>
      </c>
      <c r="J385" s="190">
        <v>951.7</v>
      </c>
      <c r="K385" s="192">
        <v>692.5</v>
      </c>
      <c r="L385" s="190">
        <v>0</v>
      </c>
      <c r="M385" s="394">
        <f>SUM(E385+G385+I385+K385)</f>
        <v>2770</v>
      </c>
      <c r="N385" s="190">
        <f>SUM(F385+H385+J385+L4439)</f>
        <v>1422.2</v>
      </c>
    </row>
    <row r="386" spans="1:15" s="1" customFormat="1" ht="32.25" customHeight="1" thickBot="1" x14ac:dyDescent="0.25">
      <c r="A386" s="640"/>
      <c r="B386" s="366" t="s">
        <v>82</v>
      </c>
      <c r="C386" s="193"/>
      <c r="D386" s="193"/>
      <c r="E386" s="193"/>
      <c r="F386" s="193"/>
      <c r="G386" s="193"/>
      <c r="H386" s="193"/>
      <c r="I386" s="367"/>
      <c r="J386" s="190"/>
      <c r="K386" s="190"/>
      <c r="L386" s="190"/>
      <c r="M386" s="188"/>
      <c r="N386" s="190"/>
    </row>
    <row r="387" spans="1:15" s="1" customFormat="1" ht="69" customHeight="1" x14ac:dyDescent="0.2">
      <c r="A387" s="640"/>
      <c r="B387" s="529" t="s">
        <v>127</v>
      </c>
      <c r="C387" s="367">
        <v>180</v>
      </c>
      <c r="D387" s="367">
        <v>180</v>
      </c>
      <c r="E387" s="367">
        <v>180</v>
      </c>
      <c r="F387" s="367">
        <v>180</v>
      </c>
      <c r="G387" s="367">
        <v>0</v>
      </c>
      <c r="H387" s="367">
        <v>0</v>
      </c>
      <c r="I387" s="190">
        <v>0</v>
      </c>
      <c r="J387" s="369">
        <v>0</v>
      </c>
      <c r="K387" s="367">
        <v>0</v>
      </c>
      <c r="L387" s="369">
        <v>0</v>
      </c>
      <c r="M387" s="394">
        <f>SUM(E387+G387+I387+K387)</f>
        <v>180</v>
      </c>
      <c r="N387" s="190">
        <f>SUM(F387+H387+J387+L4441)</f>
        <v>180</v>
      </c>
    </row>
    <row r="388" spans="1:15" s="1" customFormat="1" ht="32.25" customHeight="1" x14ac:dyDescent="0.2">
      <c r="A388" s="640"/>
      <c r="B388" s="189" t="s">
        <v>80</v>
      </c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88"/>
      <c r="N388" s="190"/>
    </row>
    <row r="389" spans="1:15" s="1" customFormat="1" ht="32.25" customHeight="1" x14ac:dyDescent="0.2">
      <c r="A389" s="640"/>
      <c r="B389" s="368" t="s">
        <v>81</v>
      </c>
      <c r="C389" s="190">
        <v>180</v>
      </c>
      <c r="D389" s="190">
        <v>180</v>
      </c>
      <c r="E389" s="190">
        <v>180</v>
      </c>
      <c r="F389" s="190">
        <v>180</v>
      </c>
      <c r="G389" s="190">
        <v>0</v>
      </c>
      <c r="H389" s="190">
        <v>0</v>
      </c>
      <c r="I389" s="190">
        <v>0</v>
      </c>
      <c r="J389" s="190">
        <v>0</v>
      </c>
      <c r="K389" s="190">
        <v>0</v>
      </c>
      <c r="L389" s="190">
        <v>0</v>
      </c>
      <c r="M389" s="394">
        <f>SUM(E389+G389+I389+K389)</f>
        <v>180</v>
      </c>
      <c r="N389" s="190">
        <f>SUM(F389+H389+J389+L4443)</f>
        <v>180</v>
      </c>
    </row>
    <row r="390" spans="1:15" s="1" customFormat="1" ht="32.25" customHeight="1" thickBot="1" x14ac:dyDescent="0.25">
      <c r="A390" s="640"/>
      <c r="B390" s="191" t="s">
        <v>82</v>
      </c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88"/>
      <c r="N390" s="190"/>
    </row>
    <row r="391" spans="1:15" ht="43.5" customHeight="1" x14ac:dyDescent="0.25">
      <c r="A391" s="25" t="s">
        <v>16</v>
      </c>
      <c r="B391" s="57"/>
      <c r="C391" s="148">
        <f t="shared" ref="C391:L391" si="140">SUM(C383+C379+C375+C387)</f>
        <v>12645.6</v>
      </c>
      <c r="D391" s="148">
        <f t="shared" si="140"/>
        <v>12645.6</v>
      </c>
      <c r="E391" s="148">
        <f t="shared" si="140"/>
        <v>3167.1</v>
      </c>
      <c r="F391" s="148">
        <f t="shared" si="140"/>
        <v>2855.7</v>
      </c>
      <c r="G391" s="148">
        <f t="shared" si="140"/>
        <v>3159.5</v>
      </c>
      <c r="H391" s="148">
        <f t="shared" si="140"/>
        <v>2441.6999999999998</v>
      </c>
      <c r="I391" s="148">
        <f t="shared" si="140"/>
        <v>3159.5</v>
      </c>
      <c r="J391" s="148">
        <f t="shared" si="140"/>
        <v>3439.2000000000003</v>
      </c>
      <c r="K391" s="148">
        <f t="shared" si="140"/>
        <v>3159.5</v>
      </c>
      <c r="L391" s="148">
        <f t="shared" si="140"/>
        <v>0</v>
      </c>
      <c r="M391" s="395">
        <f>SUM(E391+G391+I391+K391)</f>
        <v>12645.6</v>
      </c>
      <c r="N391" s="148">
        <f>SUM(F391+H391+J391+L391)</f>
        <v>8736.6</v>
      </c>
    </row>
    <row r="392" spans="1:15" ht="33" customHeight="1" x14ac:dyDescent="0.25">
      <c r="A392" s="612"/>
      <c r="B392" s="45" t="s">
        <v>80</v>
      </c>
      <c r="C392" s="111"/>
      <c r="D392" s="110"/>
      <c r="E392" s="110"/>
      <c r="F392" s="110"/>
      <c r="G392" s="110"/>
      <c r="H392" s="110"/>
      <c r="I392" s="110"/>
      <c r="J392" s="110"/>
      <c r="K392" s="110"/>
      <c r="L392" s="110"/>
      <c r="M392" s="396"/>
      <c r="N392" s="32"/>
    </row>
    <row r="393" spans="1:15" ht="34.5" customHeight="1" x14ac:dyDescent="0.25">
      <c r="A393" s="613"/>
      <c r="B393" s="45" t="s">
        <v>81</v>
      </c>
      <c r="C393" s="148">
        <f t="shared" ref="C393:L393" si="141">SUM(C385+C381+C377+C389)</f>
        <v>12645.6</v>
      </c>
      <c r="D393" s="148">
        <f t="shared" si="141"/>
        <v>12645.6</v>
      </c>
      <c r="E393" s="148">
        <f t="shared" si="141"/>
        <v>3167.1</v>
      </c>
      <c r="F393" s="148">
        <f t="shared" si="141"/>
        <v>2855.7</v>
      </c>
      <c r="G393" s="148">
        <f t="shared" si="141"/>
        <v>3159.5</v>
      </c>
      <c r="H393" s="148">
        <f t="shared" si="141"/>
        <v>2441.6999999999998</v>
      </c>
      <c r="I393" s="148">
        <f t="shared" si="141"/>
        <v>3159.5</v>
      </c>
      <c r="J393" s="148">
        <f t="shared" si="141"/>
        <v>3439.2000000000003</v>
      </c>
      <c r="K393" s="148">
        <f t="shared" si="141"/>
        <v>3159.5</v>
      </c>
      <c r="L393" s="148">
        <f t="shared" si="141"/>
        <v>0</v>
      </c>
      <c r="M393" s="395">
        <f>SUM(E393+G393+I393+K393)</f>
        <v>12645.6</v>
      </c>
      <c r="N393" s="148">
        <f>SUM(F393+H393+J393+L393)</f>
        <v>8736.6</v>
      </c>
    </row>
    <row r="394" spans="1:15" s="1" customFormat="1" ht="32.25" customHeight="1" thickBot="1" x14ac:dyDescent="0.25">
      <c r="A394" s="650"/>
      <c r="B394" s="107" t="s">
        <v>82</v>
      </c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172"/>
      <c r="N394" s="182"/>
    </row>
    <row r="395" spans="1:15" s="1" customFormat="1" ht="37.5" customHeight="1" x14ac:dyDescent="0.2">
      <c r="A395" s="61" t="s">
        <v>2</v>
      </c>
      <c r="B395" s="64"/>
      <c r="C395" s="112">
        <f t="shared" ref="C395:N395" si="142">SUM(C391+C371+C347)</f>
        <v>69295.8</v>
      </c>
      <c r="D395" s="112">
        <f t="shared" si="142"/>
        <v>69295.8</v>
      </c>
      <c r="E395" s="112">
        <f t="shared" si="142"/>
        <v>13630.600000000002</v>
      </c>
      <c r="F395" s="112">
        <f t="shared" si="142"/>
        <v>13268</v>
      </c>
      <c r="G395" s="112">
        <f t="shared" si="142"/>
        <v>18429.5</v>
      </c>
      <c r="H395" s="112">
        <f t="shared" si="142"/>
        <v>16508.2</v>
      </c>
      <c r="I395" s="112">
        <f t="shared" si="142"/>
        <v>18287.900000000001</v>
      </c>
      <c r="J395" s="112">
        <f t="shared" si="142"/>
        <v>19422.900000000001</v>
      </c>
      <c r="K395" s="112">
        <f t="shared" si="142"/>
        <v>18947.599999999999</v>
      </c>
      <c r="L395" s="112">
        <f t="shared" si="142"/>
        <v>0</v>
      </c>
      <c r="M395" s="112">
        <f t="shared" si="142"/>
        <v>69295.600000000006</v>
      </c>
      <c r="N395" s="52">
        <f t="shared" si="142"/>
        <v>49199.1</v>
      </c>
    </row>
    <row r="396" spans="1:15" s="1" customFormat="1" ht="37.5" customHeight="1" x14ac:dyDescent="0.2">
      <c r="A396" s="53"/>
      <c r="B396" s="64" t="s">
        <v>80</v>
      </c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91"/>
    </row>
    <row r="397" spans="1:15" s="1" customFormat="1" ht="37.5" customHeight="1" x14ac:dyDescent="0.2">
      <c r="A397" s="78"/>
      <c r="B397" s="64" t="s">
        <v>81</v>
      </c>
      <c r="C397" s="52">
        <f t="shared" ref="C397:L397" si="143">SUM(C393+C373+C349)</f>
        <v>69283.399999999994</v>
      </c>
      <c r="D397" s="52">
        <f t="shared" si="143"/>
        <v>69283.399999999994</v>
      </c>
      <c r="E397" s="52">
        <f t="shared" si="143"/>
        <v>13630.600000000002</v>
      </c>
      <c r="F397" s="52">
        <f t="shared" si="143"/>
        <v>13268</v>
      </c>
      <c r="G397" s="52">
        <f t="shared" si="143"/>
        <v>18417.099999999999</v>
      </c>
      <c r="H397" s="52">
        <f t="shared" si="143"/>
        <v>16495.8</v>
      </c>
      <c r="I397" s="52">
        <f t="shared" si="143"/>
        <v>18287.900000000001</v>
      </c>
      <c r="J397" s="52">
        <f t="shared" si="143"/>
        <v>19422.900000000001</v>
      </c>
      <c r="K397" s="52">
        <f t="shared" si="143"/>
        <v>18947.599999999999</v>
      </c>
      <c r="L397" s="52">
        <f t="shared" si="143"/>
        <v>0</v>
      </c>
      <c r="M397" s="52">
        <f>SUM(E397+G397+I397+K397)</f>
        <v>69283.200000000012</v>
      </c>
      <c r="N397" s="52">
        <f>SUM(F397+H397+J397+L397)</f>
        <v>49186.7</v>
      </c>
    </row>
    <row r="398" spans="1:15" s="1" customFormat="1" ht="37.5" customHeight="1" x14ac:dyDescent="0.2">
      <c r="A398" s="53"/>
      <c r="B398" s="76" t="s">
        <v>86</v>
      </c>
      <c r="C398" s="56">
        <f t="shared" ref="C398:M398" si="144">SUM(C350)</f>
        <v>12.4</v>
      </c>
      <c r="D398" s="56">
        <f t="shared" si="144"/>
        <v>12.4</v>
      </c>
      <c r="E398" s="56">
        <f t="shared" si="144"/>
        <v>0</v>
      </c>
      <c r="F398" s="56">
        <f t="shared" si="144"/>
        <v>0</v>
      </c>
      <c r="G398" s="56">
        <f t="shared" si="144"/>
        <v>12.4</v>
      </c>
      <c r="H398" s="56">
        <f t="shared" si="144"/>
        <v>12.4</v>
      </c>
      <c r="I398" s="56">
        <f t="shared" si="144"/>
        <v>0</v>
      </c>
      <c r="J398" s="56">
        <f t="shared" si="144"/>
        <v>0</v>
      </c>
      <c r="K398" s="56">
        <f t="shared" si="144"/>
        <v>0</v>
      </c>
      <c r="L398" s="56">
        <f>SUM(L394+L374+L350)</f>
        <v>0</v>
      </c>
      <c r="M398" s="56">
        <f t="shared" si="144"/>
        <v>12.4</v>
      </c>
      <c r="N398" s="56">
        <f t="shared" ref="N398" si="145">SUM(N350)</f>
        <v>12.4</v>
      </c>
    </row>
    <row r="399" spans="1:15" ht="18.75" x14ac:dyDescent="0.25">
      <c r="A399" s="661" t="s">
        <v>50</v>
      </c>
      <c r="B399" s="662"/>
      <c r="C399" s="662"/>
      <c r="D399" s="662"/>
      <c r="E399" s="662"/>
      <c r="F399" s="662"/>
      <c r="G399" s="662"/>
      <c r="H399" s="662"/>
      <c r="I399" s="662"/>
      <c r="J399" s="662"/>
      <c r="K399" s="662"/>
      <c r="L399" s="662"/>
      <c r="M399" s="662"/>
      <c r="N399" s="617"/>
    </row>
    <row r="400" spans="1:15" s="236" customFormat="1" ht="92.25" customHeight="1" x14ac:dyDescent="0.2">
      <c r="A400" s="659"/>
      <c r="B400" s="480" t="s">
        <v>109</v>
      </c>
      <c r="C400" s="349">
        <v>481</v>
      </c>
      <c r="D400" s="349">
        <v>481</v>
      </c>
      <c r="E400" s="349"/>
      <c r="F400" s="349"/>
      <c r="G400" s="349">
        <v>481</v>
      </c>
      <c r="H400" s="349"/>
      <c r="I400" s="349"/>
      <c r="J400" s="349">
        <v>431</v>
      </c>
      <c r="K400" s="349"/>
      <c r="L400" s="349"/>
      <c r="M400" s="466">
        <f>SUM(E400+G400+I400+K400)</f>
        <v>481</v>
      </c>
      <c r="N400" s="481">
        <f>SUM(F400+H400+J400+L400)</f>
        <v>431</v>
      </c>
      <c r="O400" s="241"/>
    </row>
    <row r="401" spans="1:15" s="236" customFormat="1" ht="150" x14ac:dyDescent="0.2">
      <c r="A401" s="660"/>
      <c r="B401" s="480" t="s">
        <v>69</v>
      </c>
      <c r="C401" s="349">
        <v>1055.3</v>
      </c>
      <c r="D401" s="349">
        <v>1055.3</v>
      </c>
      <c r="E401" s="349"/>
      <c r="F401" s="349"/>
      <c r="G401" s="349">
        <v>1055.3</v>
      </c>
      <c r="H401" s="349">
        <v>302.10000000000002</v>
      </c>
      <c r="I401" s="349"/>
      <c r="J401" s="349">
        <f>SUM(J403+J404)</f>
        <v>753.1</v>
      </c>
      <c r="K401" s="349"/>
      <c r="L401" s="349"/>
      <c r="M401" s="466">
        <f>SUM(E401+G401+I401+K401)</f>
        <v>1055.3</v>
      </c>
      <c r="N401" s="466">
        <f>SUM(F401+H401+J401+L401)</f>
        <v>1055.2</v>
      </c>
      <c r="O401" s="241"/>
    </row>
    <row r="402" spans="1:15" s="236" customFormat="1" ht="15" x14ac:dyDescent="0.25">
      <c r="A402" s="660"/>
      <c r="B402" s="482" t="s">
        <v>80</v>
      </c>
      <c r="C402" s="483"/>
      <c r="D402" s="483"/>
      <c r="E402" s="484"/>
      <c r="F402" s="484"/>
      <c r="G402" s="484"/>
      <c r="H402" s="484"/>
      <c r="I402" s="484"/>
      <c r="J402" s="484"/>
      <c r="K402" s="483"/>
      <c r="L402" s="484"/>
      <c r="M402" s="466"/>
      <c r="N402" s="481"/>
      <c r="O402" s="241"/>
    </row>
    <row r="403" spans="1:15" s="236" customFormat="1" ht="15" x14ac:dyDescent="0.25">
      <c r="A403" s="660"/>
      <c r="B403" s="482" t="s">
        <v>81</v>
      </c>
      <c r="C403" s="349">
        <v>95</v>
      </c>
      <c r="D403" s="349">
        <v>95</v>
      </c>
      <c r="E403" s="349"/>
      <c r="F403" s="349"/>
      <c r="G403" s="349">
        <v>95</v>
      </c>
      <c r="H403" s="349">
        <v>27.2</v>
      </c>
      <c r="I403" s="349"/>
      <c r="J403" s="484">
        <v>67.7</v>
      </c>
      <c r="K403" s="483"/>
      <c r="L403" s="484"/>
      <c r="M403" s="466">
        <f t="shared" ref="M403:N404" si="146">SUM(E403+G403+I403+K403)</f>
        <v>95</v>
      </c>
      <c r="N403" s="466">
        <f t="shared" si="146"/>
        <v>94.9</v>
      </c>
      <c r="O403" s="241"/>
    </row>
    <row r="404" spans="1:15" s="236" customFormat="1" ht="39" customHeight="1" thickBot="1" x14ac:dyDescent="0.3">
      <c r="A404" s="660"/>
      <c r="B404" s="485" t="s">
        <v>82</v>
      </c>
      <c r="C404" s="486">
        <v>960.3</v>
      </c>
      <c r="D404" s="486">
        <v>960.3</v>
      </c>
      <c r="E404" s="484"/>
      <c r="F404" s="484"/>
      <c r="G404" s="487">
        <v>960.3</v>
      </c>
      <c r="H404" s="484">
        <v>274.89999999999998</v>
      </c>
      <c r="I404" s="484"/>
      <c r="J404" s="484">
        <v>685.4</v>
      </c>
      <c r="K404" s="483"/>
      <c r="L404" s="484"/>
      <c r="M404" s="466">
        <f t="shared" si="146"/>
        <v>960.3</v>
      </c>
      <c r="N404" s="466">
        <f t="shared" si="146"/>
        <v>960.3</v>
      </c>
      <c r="O404" s="241"/>
    </row>
    <row r="405" spans="1:15" ht="37.5" x14ac:dyDescent="0.25">
      <c r="A405" s="53" t="s">
        <v>16</v>
      </c>
      <c r="B405" s="113"/>
      <c r="C405" s="126">
        <f t="shared" ref="C405:J405" si="147">SUM(C400+C401)</f>
        <v>1536.3</v>
      </c>
      <c r="D405" s="126">
        <f t="shared" si="147"/>
        <v>1536.3</v>
      </c>
      <c r="E405" s="126">
        <f t="shared" si="147"/>
        <v>0</v>
      </c>
      <c r="F405" s="126">
        <f t="shared" si="147"/>
        <v>0</v>
      </c>
      <c r="G405" s="126">
        <f t="shared" si="147"/>
        <v>1536.3</v>
      </c>
      <c r="H405" s="126">
        <f t="shared" si="147"/>
        <v>302.10000000000002</v>
      </c>
      <c r="I405" s="126">
        <f t="shared" si="147"/>
        <v>0</v>
      </c>
      <c r="J405" s="126">
        <f t="shared" si="147"/>
        <v>1184.0999999999999</v>
      </c>
      <c r="K405" s="126">
        <f>SUM(K400+K404)</f>
        <v>0</v>
      </c>
      <c r="L405" s="126">
        <f>SUM(L400+L404)</f>
        <v>0</v>
      </c>
      <c r="M405" s="126">
        <f>SUM(M400+M401)</f>
        <v>1536.3</v>
      </c>
      <c r="N405" s="126">
        <f>SUM(N400+N401)</f>
        <v>1486.2</v>
      </c>
    </row>
    <row r="406" spans="1:15" ht="15.75" x14ac:dyDescent="0.25">
      <c r="A406" s="643"/>
      <c r="B406" s="64" t="s">
        <v>80</v>
      </c>
      <c r="C406" s="128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97"/>
    </row>
    <row r="407" spans="1:15" ht="21.75" customHeight="1" x14ac:dyDescent="0.25">
      <c r="A407" s="644"/>
      <c r="B407" s="64" t="s">
        <v>81</v>
      </c>
      <c r="C407" s="126">
        <f t="shared" ref="C407:N407" si="148">SUM(C400+C403)</f>
        <v>576</v>
      </c>
      <c r="D407" s="126">
        <f t="shared" si="148"/>
        <v>576</v>
      </c>
      <c r="E407" s="126">
        <f t="shared" si="148"/>
        <v>0</v>
      </c>
      <c r="F407" s="126">
        <f t="shared" si="148"/>
        <v>0</v>
      </c>
      <c r="G407" s="126">
        <f t="shared" si="148"/>
        <v>576</v>
      </c>
      <c r="H407" s="126">
        <f t="shared" si="148"/>
        <v>27.2</v>
      </c>
      <c r="I407" s="126">
        <f t="shared" si="148"/>
        <v>0</v>
      </c>
      <c r="J407" s="126">
        <f t="shared" si="148"/>
        <v>498.7</v>
      </c>
      <c r="K407" s="126">
        <f t="shared" si="148"/>
        <v>0</v>
      </c>
      <c r="L407" s="126">
        <f t="shared" si="148"/>
        <v>0</v>
      </c>
      <c r="M407" s="126">
        <f t="shared" si="148"/>
        <v>576</v>
      </c>
      <c r="N407" s="126">
        <f t="shared" si="148"/>
        <v>525.9</v>
      </c>
    </row>
    <row r="408" spans="1:15" ht="31.5" x14ac:dyDescent="0.2">
      <c r="A408" s="644"/>
      <c r="B408" s="114" t="s">
        <v>82</v>
      </c>
      <c r="C408" s="525">
        <f t="shared" ref="C408:N408" si="149">SUM(C404)</f>
        <v>960.3</v>
      </c>
      <c r="D408" s="525">
        <f t="shared" si="149"/>
        <v>960.3</v>
      </c>
      <c r="E408" s="525">
        <f t="shared" si="149"/>
        <v>0</v>
      </c>
      <c r="F408" s="525">
        <f t="shared" si="149"/>
        <v>0</v>
      </c>
      <c r="G408" s="525">
        <f t="shared" si="149"/>
        <v>960.3</v>
      </c>
      <c r="H408" s="525">
        <f t="shared" si="149"/>
        <v>274.89999999999998</v>
      </c>
      <c r="I408" s="525">
        <f t="shared" si="149"/>
        <v>0</v>
      </c>
      <c r="J408" s="525">
        <f t="shared" si="149"/>
        <v>685.4</v>
      </c>
      <c r="K408" s="525">
        <f t="shared" si="149"/>
        <v>0</v>
      </c>
      <c r="L408" s="525">
        <f t="shared" si="149"/>
        <v>0</v>
      </c>
      <c r="M408" s="525">
        <f t="shared" si="149"/>
        <v>960.3</v>
      </c>
      <c r="N408" s="525">
        <f t="shared" si="149"/>
        <v>960.3</v>
      </c>
    </row>
    <row r="409" spans="1:15" ht="18.75" x14ac:dyDescent="0.25">
      <c r="A409" s="655" t="s">
        <v>115</v>
      </c>
      <c r="B409" s="656"/>
      <c r="C409" s="656"/>
      <c r="D409" s="656"/>
      <c r="E409" s="656"/>
      <c r="F409" s="656"/>
      <c r="G409" s="656"/>
      <c r="H409" s="656"/>
      <c r="I409" s="656"/>
      <c r="J409" s="656"/>
      <c r="K409" s="656"/>
      <c r="L409" s="656"/>
      <c r="M409" s="656"/>
      <c r="N409" s="617"/>
    </row>
    <row r="410" spans="1:15" s="236" customFormat="1" ht="54" customHeight="1" x14ac:dyDescent="0.2">
      <c r="A410" s="657"/>
      <c r="B410" s="372" t="s">
        <v>166</v>
      </c>
      <c r="C410" s="373">
        <v>2910.2</v>
      </c>
      <c r="D410" s="373">
        <v>2910.2</v>
      </c>
      <c r="E410" s="373">
        <v>155</v>
      </c>
      <c r="F410" s="373">
        <v>155</v>
      </c>
      <c r="G410" s="373">
        <v>2755.2</v>
      </c>
      <c r="H410" s="373">
        <v>2665.4</v>
      </c>
      <c r="I410" s="373"/>
      <c r="J410" s="373"/>
      <c r="K410" s="373"/>
      <c r="L410" s="373"/>
      <c r="M410" s="374">
        <f>SUM(E410+G410+I410+K410)</f>
        <v>2910.2</v>
      </c>
      <c r="N410" s="375">
        <f>SUM(F410+H410+J410+L410)</f>
        <v>2820.4</v>
      </c>
      <c r="O410" s="241"/>
    </row>
    <row r="411" spans="1:15" s="236" customFormat="1" ht="25.5" customHeight="1" x14ac:dyDescent="0.25">
      <c r="A411" s="640"/>
      <c r="B411" s="370" t="s">
        <v>80</v>
      </c>
      <c r="C411" s="376"/>
      <c r="D411" s="376"/>
      <c r="E411" s="376"/>
      <c r="F411" s="376"/>
      <c r="G411" s="376"/>
      <c r="H411" s="376"/>
      <c r="I411" s="376"/>
      <c r="J411" s="376"/>
      <c r="K411" s="376"/>
      <c r="L411" s="376"/>
      <c r="M411" s="376"/>
      <c r="N411" s="377"/>
      <c r="O411" s="241"/>
    </row>
    <row r="412" spans="1:15" s="236" customFormat="1" ht="24" customHeight="1" x14ac:dyDescent="0.25">
      <c r="A412" s="640"/>
      <c r="B412" s="370" t="s">
        <v>81</v>
      </c>
      <c r="C412" s="373">
        <v>2910.2</v>
      </c>
      <c r="D412" s="373">
        <v>2910.2</v>
      </c>
      <c r="E412" s="373">
        <v>155</v>
      </c>
      <c r="F412" s="373">
        <v>155</v>
      </c>
      <c r="G412" s="373">
        <v>2755.2</v>
      </c>
      <c r="H412" s="373">
        <v>2665.4</v>
      </c>
      <c r="I412" s="373"/>
      <c r="J412" s="373"/>
      <c r="K412" s="373"/>
      <c r="L412" s="373"/>
      <c r="M412" s="374">
        <f>SUM(E412+G412+I412+K412)</f>
        <v>2910.2</v>
      </c>
      <c r="N412" s="375">
        <f>SUM(F412+H412+J412+L412)</f>
        <v>2820.4</v>
      </c>
      <c r="O412" s="241"/>
    </row>
    <row r="413" spans="1:15" s="236" customFormat="1" ht="32.25" thickBot="1" x14ac:dyDescent="0.3">
      <c r="A413" s="640"/>
      <c r="B413" s="371" t="s">
        <v>82</v>
      </c>
      <c r="C413" s="376"/>
      <c r="D413" s="376"/>
      <c r="E413" s="376"/>
      <c r="F413" s="376"/>
      <c r="G413" s="376"/>
      <c r="H413" s="376"/>
      <c r="I413" s="376"/>
      <c r="J413" s="376"/>
      <c r="K413" s="376"/>
      <c r="L413" s="376"/>
      <c r="M413" s="376"/>
      <c r="N413" s="377"/>
      <c r="O413" s="241"/>
    </row>
    <row r="414" spans="1:15" s="236" customFormat="1" ht="36" customHeight="1" x14ac:dyDescent="0.2">
      <c r="A414" s="640"/>
      <c r="B414" s="378" t="s">
        <v>165</v>
      </c>
      <c r="C414" s="374">
        <f>SUM(C416+C417)</f>
        <v>56754</v>
      </c>
      <c r="D414" s="374">
        <f>SUM(D416+D417)</f>
        <v>56754</v>
      </c>
      <c r="E414" s="374"/>
      <c r="F414" s="374"/>
      <c r="G414" s="374">
        <f>SUM(G416+G417)</f>
        <v>56754</v>
      </c>
      <c r="H414" s="374"/>
      <c r="I414" s="374"/>
      <c r="J414" s="374"/>
      <c r="K414" s="374"/>
      <c r="L414" s="374"/>
      <c r="M414" s="374">
        <f>SUM(E414+G414+I414+K414)</f>
        <v>56754</v>
      </c>
      <c r="N414" s="374">
        <f>SUM(N416+N417)</f>
        <v>16981.8</v>
      </c>
      <c r="O414" s="241"/>
    </row>
    <row r="415" spans="1:15" s="236" customFormat="1" ht="15.75" x14ac:dyDescent="0.25">
      <c r="A415" s="640"/>
      <c r="B415" s="370" t="s">
        <v>80</v>
      </c>
      <c r="C415" s="374"/>
      <c r="D415" s="374"/>
      <c r="E415" s="374"/>
      <c r="F415" s="374"/>
      <c r="G415" s="374"/>
      <c r="H415" s="374"/>
      <c r="I415" s="374"/>
      <c r="J415" s="374"/>
      <c r="K415" s="374"/>
      <c r="L415" s="374"/>
      <c r="M415" s="374"/>
      <c r="N415" s="379"/>
      <c r="O415" s="241"/>
    </row>
    <row r="416" spans="1:15" s="236" customFormat="1" ht="15.75" x14ac:dyDescent="0.25">
      <c r="A416" s="640"/>
      <c r="B416" s="370" t="s">
        <v>81</v>
      </c>
      <c r="C416" s="374">
        <v>5107.8999999999996</v>
      </c>
      <c r="D416" s="374">
        <v>5107.8999999999996</v>
      </c>
      <c r="E416" s="374"/>
      <c r="F416" s="374"/>
      <c r="G416" s="374">
        <v>5107.8999999999996</v>
      </c>
      <c r="H416" s="374"/>
      <c r="I416" s="374"/>
      <c r="J416" s="374">
        <v>1528.4</v>
      </c>
      <c r="K416" s="374"/>
      <c r="L416" s="374"/>
      <c r="M416" s="374">
        <f>SUM(E416+G416+I416+K416)</f>
        <v>5107.8999999999996</v>
      </c>
      <c r="N416" s="375">
        <f>SUM(F416+H416+J416+L416)</f>
        <v>1528.4</v>
      </c>
      <c r="O416" s="241"/>
    </row>
    <row r="417" spans="1:15" s="236" customFormat="1" ht="32.25" thickBot="1" x14ac:dyDescent="0.3">
      <c r="A417" s="640"/>
      <c r="B417" s="371" t="s">
        <v>82</v>
      </c>
      <c r="C417" s="374">
        <v>51646.1</v>
      </c>
      <c r="D417" s="374">
        <v>51646.1</v>
      </c>
      <c r="E417" s="374"/>
      <c r="F417" s="374"/>
      <c r="G417" s="374">
        <v>51646.1</v>
      </c>
      <c r="H417" s="374"/>
      <c r="I417" s="374"/>
      <c r="J417" s="374">
        <v>15453.4</v>
      </c>
      <c r="K417" s="374"/>
      <c r="L417" s="374"/>
      <c r="M417" s="374">
        <f t="shared" ref="M417:M424" si="150">SUM(E417+G417+I417+K417)</f>
        <v>51646.1</v>
      </c>
      <c r="N417" s="375">
        <f t="shared" ref="N417:N424" si="151">SUM(F417+H417+J417+L417)</f>
        <v>15453.4</v>
      </c>
      <c r="O417" s="241"/>
    </row>
    <row r="418" spans="1:15" s="236" customFormat="1" ht="47.25" x14ac:dyDescent="0.2">
      <c r="A418" s="640"/>
      <c r="B418" s="380" t="s">
        <v>119</v>
      </c>
      <c r="C418" s="374">
        <v>4105</v>
      </c>
      <c r="D418" s="374">
        <v>4105</v>
      </c>
      <c r="E418" s="374">
        <v>4105</v>
      </c>
      <c r="F418" s="374">
        <v>264</v>
      </c>
      <c r="G418" s="374"/>
      <c r="H418" s="374"/>
      <c r="I418" s="374"/>
      <c r="J418" s="374">
        <v>90</v>
      </c>
      <c r="K418" s="374"/>
      <c r="L418" s="374"/>
      <c r="M418" s="374">
        <f t="shared" si="150"/>
        <v>4105</v>
      </c>
      <c r="N418" s="374">
        <f t="shared" si="151"/>
        <v>354</v>
      </c>
      <c r="O418" s="241"/>
    </row>
    <row r="419" spans="1:15" s="236" customFormat="1" ht="24.75" customHeight="1" x14ac:dyDescent="0.25">
      <c r="A419" s="640"/>
      <c r="B419" s="370" t="s">
        <v>80</v>
      </c>
      <c r="C419" s="374"/>
      <c r="D419" s="374"/>
      <c r="E419" s="374"/>
      <c r="F419" s="374"/>
      <c r="G419" s="374"/>
      <c r="H419" s="374"/>
      <c r="I419" s="374"/>
      <c r="J419" s="374"/>
      <c r="K419" s="374"/>
      <c r="L419" s="374"/>
      <c r="M419" s="374">
        <f t="shared" si="150"/>
        <v>0</v>
      </c>
      <c r="N419" s="375">
        <f t="shared" si="151"/>
        <v>0</v>
      </c>
      <c r="O419" s="241"/>
    </row>
    <row r="420" spans="1:15" s="236" customFormat="1" ht="15.75" x14ac:dyDescent="0.25">
      <c r="A420" s="640"/>
      <c r="B420" s="370" t="s">
        <v>81</v>
      </c>
      <c r="C420" s="374">
        <v>4105</v>
      </c>
      <c r="D420" s="374">
        <v>4105</v>
      </c>
      <c r="E420" s="374">
        <v>4105</v>
      </c>
      <c r="F420" s="374">
        <v>264</v>
      </c>
      <c r="G420" s="374"/>
      <c r="H420" s="374"/>
      <c r="I420" s="374"/>
      <c r="J420" s="374">
        <v>90</v>
      </c>
      <c r="K420" s="374"/>
      <c r="L420" s="374"/>
      <c r="M420" s="374">
        <f t="shared" si="150"/>
        <v>4105</v>
      </c>
      <c r="N420" s="374">
        <f t="shared" si="151"/>
        <v>354</v>
      </c>
      <c r="O420" s="241"/>
    </row>
    <row r="421" spans="1:15" s="236" customFormat="1" ht="32.25" thickBot="1" x14ac:dyDescent="0.3">
      <c r="A421" s="640"/>
      <c r="B421" s="371" t="s">
        <v>82</v>
      </c>
      <c r="C421" s="374"/>
      <c r="D421" s="374"/>
      <c r="E421" s="374"/>
      <c r="F421" s="374"/>
      <c r="G421" s="374"/>
      <c r="H421" s="374"/>
      <c r="I421" s="374"/>
      <c r="J421" s="374"/>
      <c r="K421" s="374"/>
      <c r="L421" s="374"/>
      <c r="M421" s="374">
        <f t="shared" si="150"/>
        <v>0</v>
      </c>
      <c r="N421" s="375">
        <f t="shared" si="151"/>
        <v>0</v>
      </c>
      <c r="O421" s="241"/>
    </row>
    <row r="422" spans="1:15" s="236" customFormat="1" ht="48" customHeight="1" thickBot="1" x14ac:dyDescent="0.3">
      <c r="A422" s="640"/>
      <c r="B422" s="371" t="s">
        <v>180</v>
      </c>
      <c r="C422" s="374">
        <v>818.9</v>
      </c>
      <c r="D422" s="374">
        <v>818.9</v>
      </c>
      <c r="E422" s="374"/>
      <c r="F422" s="374"/>
      <c r="G422" s="374"/>
      <c r="H422" s="374"/>
      <c r="I422" s="374"/>
      <c r="J422" s="374">
        <v>791.1</v>
      </c>
      <c r="K422" s="374">
        <v>818.9</v>
      </c>
      <c r="L422" s="374"/>
      <c r="M422" s="374">
        <f t="shared" si="150"/>
        <v>818.9</v>
      </c>
      <c r="N422" s="374">
        <f t="shared" si="151"/>
        <v>791.1</v>
      </c>
      <c r="O422" s="241"/>
    </row>
    <row r="423" spans="1:15" s="236" customFormat="1" ht="48" customHeight="1" thickBot="1" x14ac:dyDescent="0.3">
      <c r="A423" s="640"/>
      <c r="B423" s="371" t="s">
        <v>192</v>
      </c>
      <c r="C423" s="374">
        <v>3500</v>
      </c>
      <c r="D423" s="374">
        <v>3500</v>
      </c>
      <c r="E423" s="374"/>
      <c r="F423" s="374"/>
      <c r="G423" s="374"/>
      <c r="H423" s="374"/>
      <c r="I423" s="374">
        <v>3500</v>
      </c>
      <c r="J423" s="374">
        <v>2138.4</v>
      </c>
      <c r="K423" s="374"/>
      <c r="L423" s="374"/>
      <c r="M423" s="374">
        <f t="shared" si="150"/>
        <v>3500</v>
      </c>
      <c r="N423" s="374">
        <f t="shared" si="151"/>
        <v>2138.4</v>
      </c>
      <c r="O423" s="241"/>
    </row>
    <row r="424" spans="1:15" s="236" customFormat="1" ht="63.75" thickBot="1" x14ac:dyDescent="0.3">
      <c r="A424" s="658"/>
      <c r="B424" s="371" t="s">
        <v>118</v>
      </c>
      <c r="C424" s="374">
        <v>156.15</v>
      </c>
      <c r="D424" s="374">
        <v>156.15</v>
      </c>
      <c r="E424" s="374">
        <v>156.15</v>
      </c>
      <c r="F424" s="381"/>
      <c r="G424" s="381"/>
      <c r="H424" s="381">
        <v>155.30000000000001</v>
      </c>
      <c r="I424" s="381"/>
      <c r="J424" s="381"/>
      <c r="K424" s="381"/>
      <c r="L424" s="381"/>
      <c r="M424" s="374">
        <f t="shared" si="150"/>
        <v>156.15</v>
      </c>
      <c r="N424" s="374">
        <f t="shared" si="151"/>
        <v>155.30000000000001</v>
      </c>
      <c r="O424" s="241"/>
    </row>
    <row r="425" spans="1:15" ht="37.5" x14ac:dyDescent="0.2">
      <c r="A425" s="53" t="s">
        <v>16</v>
      </c>
      <c r="B425" s="113"/>
      <c r="C425" s="56">
        <f t="shared" ref="C425:N425" si="152">SUM(C414+C418+C410+C424+C422+C423)</f>
        <v>68244.25</v>
      </c>
      <c r="D425" s="56">
        <f t="shared" si="152"/>
        <v>68244.25</v>
      </c>
      <c r="E425" s="56">
        <f t="shared" si="152"/>
        <v>4416.1499999999996</v>
      </c>
      <c r="F425" s="56">
        <f t="shared" si="152"/>
        <v>419</v>
      </c>
      <c r="G425" s="56">
        <f t="shared" si="152"/>
        <v>59509.2</v>
      </c>
      <c r="H425" s="56">
        <f t="shared" si="152"/>
        <v>2820.7000000000003</v>
      </c>
      <c r="I425" s="56">
        <f t="shared" si="152"/>
        <v>3500</v>
      </c>
      <c r="J425" s="56">
        <f t="shared" si="152"/>
        <v>3019.5</v>
      </c>
      <c r="K425" s="56">
        <f t="shared" si="152"/>
        <v>818.9</v>
      </c>
      <c r="L425" s="56">
        <f t="shared" si="152"/>
        <v>0</v>
      </c>
      <c r="M425" s="56">
        <f t="shared" si="152"/>
        <v>68244.25</v>
      </c>
      <c r="N425" s="56">
        <f t="shared" si="152"/>
        <v>23241</v>
      </c>
    </row>
    <row r="426" spans="1:15" ht="15.75" x14ac:dyDescent="0.2">
      <c r="A426" s="643"/>
      <c r="B426" s="64" t="s">
        <v>80</v>
      </c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203"/>
    </row>
    <row r="427" spans="1:15" ht="15.75" x14ac:dyDescent="0.2">
      <c r="A427" s="644"/>
      <c r="B427" s="64" t="s">
        <v>81</v>
      </c>
      <c r="C427" s="56">
        <f t="shared" ref="C427:N427" si="153">SUM(C416+C420+C412+C422+C423+C424)</f>
        <v>16598.150000000001</v>
      </c>
      <c r="D427" s="56">
        <f t="shared" si="153"/>
        <v>16598.150000000001</v>
      </c>
      <c r="E427" s="56">
        <f t="shared" si="153"/>
        <v>4416.1499999999996</v>
      </c>
      <c r="F427" s="56">
        <f t="shared" si="153"/>
        <v>419</v>
      </c>
      <c r="G427" s="56">
        <f t="shared" si="153"/>
        <v>7863.0999999999995</v>
      </c>
      <c r="H427" s="56">
        <f t="shared" si="153"/>
        <v>2820.7000000000003</v>
      </c>
      <c r="I427" s="56">
        <f t="shared" si="153"/>
        <v>3500</v>
      </c>
      <c r="J427" s="56">
        <f t="shared" si="153"/>
        <v>4547.8999999999996</v>
      </c>
      <c r="K427" s="56">
        <f t="shared" si="153"/>
        <v>818.9</v>
      </c>
      <c r="L427" s="56">
        <f t="shared" si="153"/>
        <v>0</v>
      </c>
      <c r="M427" s="56">
        <f t="shared" si="153"/>
        <v>16598.150000000001</v>
      </c>
      <c r="N427" s="56">
        <f t="shared" si="153"/>
        <v>7787.6000000000013</v>
      </c>
    </row>
    <row r="428" spans="1:15" ht="31.5" x14ac:dyDescent="0.2">
      <c r="A428" s="644"/>
      <c r="B428" s="114" t="s">
        <v>82</v>
      </c>
      <c r="C428" s="56">
        <f>SUM(C417)</f>
        <v>51646.1</v>
      </c>
      <c r="D428" s="56">
        <f>SUM(D417)</f>
        <v>51646.1</v>
      </c>
      <c r="E428" s="56">
        <f>SUM(E417)</f>
        <v>0</v>
      </c>
      <c r="F428" s="56">
        <f>SUM(F417)</f>
        <v>0</v>
      </c>
      <c r="G428" s="56">
        <f>SUM(G417)</f>
        <v>51646.1</v>
      </c>
      <c r="H428" s="56"/>
      <c r="I428" s="56">
        <f t="shared" ref="I428:L428" si="154">SUM(I417+I424)</f>
        <v>0</v>
      </c>
      <c r="J428" s="56">
        <f t="shared" si="154"/>
        <v>15453.4</v>
      </c>
      <c r="K428" s="56">
        <f t="shared" si="154"/>
        <v>0</v>
      </c>
      <c r="L428" s="56">
        <f t="shared" si="154"/>
        <v>0</v>
      </c>
      <c r="M428" s="56">
        <f>SUM(M417)</f>
        <v>51646.1</v>
      </c>
      <c r="N428" s="56">
        <f>SUM(N417)</f>
        <v>15453.4</v>
      </c>
    </row>
    <row r="429" spans="1:15" ht="43.5" customHeight="1" x14ac:dyDescent="0.2">
      <c r="A429" s="142" t="s">
        <v>67</v>
      </c>
      <c r="B429" s="232"/>
      <c r="C429" s="230">
        <f t="shared" ref="C429:L429" si="155">SUM(C405+C395+C337+C284+C261+C185+C170+C140+C105+C76+C55+C23+C15+C425)</f>
        <v>906133.74999999988</v>
      </c>
      <c r="D429" s="230">
        <f t="shared" si="155"/>
        <v>906133.74999999988</v>
      </c>
      <c r="E429" s="230">
        <f t="shared" si="155"/>
        <v>97268.85</v>
      </c>
      <c r="F429" s="230">
        <f t="shared" si="155"/>
        <v>86305.5</v>
      </c>
      <c r="G429" s="230">
        <f t="shared" si="155"/>
        <v>232833.3</v>
      </c>
      <c r="H429" s="230">
        <f t="shared" si="155"/>
        <v>193582.69999999998</v>
      </c>
      <c r="I429" s="230">
        <f t="shared" si="155"/>
        <v>334205.89999999997</v>
      </c>
      <c r="J429" s="230">
        <f t="shared" si="155"/>
        <v>157899.88999999998</v>
      </c>
      <c r="K429" s="230">
        <f t="shared" si="155"/>
        <v>197773.69999999998</v>
      </c>
      <c r="L429" s="230">
        <f t="shared" si="155"/>
        <v>0</v>
      </c>
      <c r="M429" s="230">
        <f>SUM(M425+M405+M395+M337+M284+M261+M185+M170+M140+M105+M76+M55+M23+M15)</f>
        <v>906133.54999999981</v>
      </c>
      <c r="N429" s="230">
        <f>SUM(N425+N405+N395+N337+N284+N261+N185+N170+N140+N105+N76+N55+N23+N15)</f>
        <v>485095.19</v>
      </c>
    </row>
    <row r="430" spans="1:15" ht="18.75" x14ac:dyDescent="0.2">
      <c r="A430" s="40"/>
      <c r="B430" s="115" t="s">
        <v>80</v>
      </c>
      <c r="C430" s="231"/>
      <c r="D430" s="231"/>
      <c r="E430" s="231"/>
      <c r="F430" s="231"/>
      <c r="G430" s="231"/>
      <c r="H430" s="231"/>
      <c r="I430" s="231"/>
      <c r="J430" s="231"/>
      <c r="K430" s="231"/>
      <c r="L430" s="231"/>
      <c r="M430" s="531"/>
      <c r="N430" s="532"/>
    </row>
    <row r="431" spans="1:15" ht="18.75" x14ac:dyDescent="0.2">
      <c r="A431" s="40"/>
      <c r="B431" s="115" t="s">
        <v>81</v>
      </c>
      <c r="C431" s="230">
        <f t="shared" ref="C431:L431" si="156">SUM(C427+C407+C397+C339+C286+C263+C187+C172+C142+C107+C78+C57+C25+C17)</f>
        <v>498452.45</v>
      </c>
      <c r="D431" s="230">
        <f t="shared" si="156"/>
        <v>498452.45</v>
      </c>
      <c r="E431" s="230">
        <f t="shared" si="156"/>
        <v>72747.350000000006</v>
      </c>
      <c r="F431" s="230">
        <f t="shared" si="156"/>
        <v>61783.999999999993</v>
      </c>
      <c r="G431" s="230">
        <f t="shared" si="156"/>
        <v>169628.89999999997</v>
      </c>
      <c r="H431" s="230">
        <f t="shared" si="156"/>
        <v>125318.59999999999</v>
      </c>
      <c r="I431" s="230">
        <f t="shared" si="156"/>
        <v>158643.19999999998</v>
      </c>
      <c r="J431" s="230">
        <f t="shared" si="156"/>
        <v>130745.49000000002</v>
      </c>
      <c r="K431" s="230">
        <f t="shared" si="156"/>
        <v>97417.099999999991</v>
      </c>
      <c r="L431" s="230">
        <f t="shared" si="156"/>
        <v>0</v>
      </c>
      <c r="M431" s="230">
        <f>SUM(E431+G431+I431+K431)</f>
        <v>498436.54999999993</v>
      </c>
      <c r="N431" s="230">
        <f>SUM(F431+H431+J431+L431)</f>
        <v>317848.08999999997</v>
      </c>
    </row>
    <row r="432" spans="1:15" ht="31.5" x14ac:dyDescent="0.2">
      <c r="A432" s="533"/>
      <c r="B432" s="116" t="s">
        <v>82</v>
      </c>
      <c r="C432" s="534">
        <f t="shared" ref="C432:L432" si="157">SUM(C408+C398+C340+C173+C108+C58+C428)</f>
        <v>244628.50000000003</v>
      </c>
      <c r="D432" s="534">
        <f t="shared" si="157"/>
        <v>244628.50000000003</v>
      </c>
      <c r="E432" s="534">
        <f t="shared" si="157"/>
        <v>0</v>
      </c>
      <c r="F432" s="534">
        <f t="shared" si="157"/>
        <v>0</v>
      </c>
      <c r="G432" s="534">
        <f t="shared" si="157"/>
        <v>75725.399999999994</v>
      </c>
      <c r="H432" s="534">
        <f t="shared" si="157"/>
        <v>7798.4000000000005</v>
      </c>
      <c r="I432" s="534">
        <f t="shared" si="157"/>
        <v>161567.9</v>
      </c>
      <c r="J432" s="534">
        <f t="shared" si="157"/>
        <v>42798.5</v>
      </c>
      <c r="K432" s="534">
        <f t="shared" si="157"/>
        <v>7335.2000000000007</v>
      </c>
      <c r="L432" s="534">
        <f t="shared" si="157"/>
        <v>0</v>
      </c>
      <c r="M432" s="534">
        <f>SUM(E432+G432+I432+K432)</f>
        <v>244628.5</v>
      </c>
      <c r="N432" s="537">
        <f>SUM(F432+H432+J432+L432+N264)</f>
        <v>166499.9</v>
      </c>
      <c r="O432" s="536"/>
    </row>
    <row r="433" spans="1:15" ht="38.25" customHeight="1" x14ac:dyDescent="0.3">
      <c r="A433" s="590"/>
      <c r="B433" s="591"/>
      <c r="C433" s="591"/>
      <c r="D433" s="591"/>
      <c r="E433" s="591"/>
      <c r="F433" s="591"/>
      <c r="G433" s="591"/>
      <c r="H433" s="591"/>
      <c r="I433" s="591"/>
      <c r="J433" s="591"/>
      <c r="K433" s="591"/>
      <c r="L433" s="591"/>
      <c r="M433" s="591"/>
      <c r="N433" s="591"/>
      <c r="O433" s="592"/>
    </row>
    <row r="434" spans="1:15" ht="62.25" customHeight="1" x14ac:dyDescent="0.2">
      <c r="A434" s="535"/>
      <c r="B434" s="572"/>
      <c r="C434" s="536"/>
      <c r="D434" s="536"/>
      <c r="E434" s="536"/>
      <c r="F434" s="536"/>
      <c r="G434" s="536"/>
      <c r="H434" s="536"/>
      <c r="I434" s="536"/>
      <c r="J434" s="536"/>
      <c r="K434" s="536"/>
      <c r="L434" s="536"/>
      <c r="M434" s="536"/>
      <c r="N434" s="536"/>
      <c r="O434" s="536"/>
    </row>
    <row r="435" spans="1:15" ht="61.5" customHeight="1" x14ac:dyDescent="0.2">
      <c r="A435" s="535"/>
      <c r="B435" s="536"/>
      <c r="C435" s="536"/>
      <c r="D435" s="536"/>
      <c r="E435" s="536"/>
      <c r="F435" s="536"/>
      <c r="G435" s="536"/>
      <c r="H435" s="536"/>
      <c r="I435" s="536"/>
      <c r="J435" s="536"/>
      <c r="K435" s="536"/>
      <c r="L435" s="536"/>
      <c r="M435" s="536"/>
      <c r="N435" s="536"/>
      <c r="O435" s="536"/>
    </row>
  </sheetData>
  <mergeCells count="107">
    <mergeCell ref="A190:A213"/>
    <mergeCell ref="A162:A163"/>
    <mergeCell ref="N222:N224"/>
    <mergeCell ref="O222:O224"/>
    <mergeCell ref="A406:A408"/>
    <mergeCell ref="A240:A247"/>
    <mergeCell ref="A249:A251"/>
    <mergeCell ref="A252:A255"/>
    <mergeCell ref="A266:A267"/>
    <mergeCell ref="A272:A274"/>
    <mergeCell ref="A218:A235"/>
    <mergeCell ref="I222:I224"/>
    <mergeCell ref="J222:J224"/>
    <mergeCell ref="K222:K224"/>
    <mergeCell ref="L222:L224"/>
    <mergeCell ref="M222:M224"/>
    <mergeCell ref="C222:C224"/>
    <mergeCell ref="D222:D224"/>
    <mergeCell ref="E222:E224"/>
    <mergeCell ref="F222:F224"/>
    <mergeCell ref="G222:G224"/>
    <mergeCell ref="H222:H224"/>
    <mergeCell ref="A265:N265"/>
    <mergeCell ref="O11:O12"/>
    <mergeCell ref="M11:M12"/>
    <mergeCell ref="N11:N12"/>
    <mergeCell ref="A20:N20"/>
    <mergeCell ref="N66:N71"/>
    <mergeCell ref="A80:N80"/>
    <mergeCell ref="A59:N59"/>
    <mergeCell ref="A109:N109"/>
    <mergeCell ref="A189:N189"/>
    <mergeCell ref="A27:N27"/>
    <mergeCell ref="A182:A184"/>
    <mergeCell ref="M66:M71"/>
    <mergeCell ref="A73:A75"/>
    <mergeCell ref="A81:A82"/>
    <mergeCell ref="A90:A92"/>
    <mergeCell ref="A93:A99"/>
    <mergeCell ref="G66:G71"/>
    <mergeCell ref="H66:H71"/>
    <mergeCell ref="I66:I71"/>
    <mergeCell ref="J66:J71"/>
    <mergeCell ref="K66:K71"/>
    <mergeCell ref="L66:L71"/>
    <mergeCell ref="A141:A143"/>
    <mergeCell ref="A150:A157"/>
    <mergeCell ref="A426:A428"/>
    <mergeCell ref="A341:M341"/>
    <mergeCell ref="A342:A346"/>
    <mergeCell ref="A351:A370"/>
    <mergeCell ref="A372:A374"/>
    <mergeCell ref="A375:A390"/>
    <mergeCell ref="A392:A394"/>
    <mergeCell ref="A281:A283"/>
    <mergeCell ref="A285:A287"/>
    <mergeCell ref="A329:A332"/>
    <mergeCell ref="A409:N409"/>
    <mergeCell ref="A288:N288"/>
    <mergeCell ref="A410:A424"/>
    <mergeCell ref="A400:A404"/>
    <mergeCell ref="A399:N399"/>
    <mergeCell ref="A289:A324"/>
    <mergeCell ref="A123:A125"/>
    <mergeCell ref="A126:A132"/>
    <mergeCell ref="A134:A136"/>
    <mergeCell ref="A1:M3"/>
    <mergeCell ref="A4:A6"/>
    <mergeCell ref="B4:B6"/>
    <mergeCell ref="C4:C6"/>
    <mergeCell ref="D4:D6"/>
    <mergeCell ref="E5:F5"/>
    <mergeCell ref="G5:H5"/>
    <mergeCell ref="I5:J5"/>
    <mergeCell ref="E4:N4"/>
    <mergeCell ref="M5:N5"/>
    <mergeCell ref="K5:L5"/>
    <mergeCell ref="A7:N7"/>
    <mergeCell ref="A60:A61"/>
    <mergeCell ref="A66:A71"/>
    <mergeCell ref="C66:C71"/>
    <mergeCell ref="D66:D71"/>
    <mergeCell ref="A87:A88"/>
    <mergeCell ref="A433:O433"/>
    <mergeCell ref="L11:L12"/>
    <mergeCell ref="A8:A14"/>
    <mergeCell ref="B11:B12"/>
    <mergeCell ref="C11:C12"/>
    <mergeCell ref="D11:D12"/>
    <mergeCell ref="E11:E12"/>
    <mergeCell ref="F11:F12"/>
    <mergeCell ref="G11:G12"/>
    <mergeCell ref="H11:H12"/>
    <mergeCell ref="E66:E71"/>
    <mergeCell ref="F66:F71"/>
    <mergeCell ref="A21:A22"/>
    <mergeCell ref="A24:A26"/>
    <mergeCell ref="A28:A34"/>
    <mergeCell ref="A39:A45"/>
    <mergeCell ref="I11:I12"/>
    <mergeCell ref="J11:J12"/>
    <mergeCell ref="K11:K12"/>
    <mergeCell ref="A165:A167"/>
    <mergeCell ref="A174:N174"/>
    <mergeCell ref="A144:O144"/>
    <mergeCell ref="A110:A113"/>
    <mergeCell ref="A118:A121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2" manualBreakCount="2">
    <brk id="96" max="12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мониторинг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2019-10-21T09:25:57Z</dcterms:modified>
</cp:coreProperties>
</file>