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60" windowWidth="15120" windowHeight="7455"/>
  </bookViews>
  <sheets>
    <sheet name="мониторинг (3)" sheetId="8" r:id="rId1"/>
  </sheets>
  <calcPr calcId="145621"/>
</workbook>
</file>

<file path=xl/calcChain.xml><?xml version="1.0" encoding="utf-8"?>
<calcChain xmlns="http://schemas.openxmlformats.org/spreadsheetml/2006/main">
  <c r="O61" i="8" l="1"/>
  <c r="O490" i="8"/>
  <c r="O202" i="8"/>
  <c r="O190" i="8"/>
  <c r="N419" i="8"/>
  <c r="M419" i="8"/>
  <c r="L419" i="8"/>
  <c r="K419" i="8"/>
  <c r="J419" i="8"/>
  <c r="I419" i="8"/>
  <c r="H419" i="8"/>
  <c r="G419" i="8"/>
  <c r="F419" i="8"/>
  <c r="E419" i="8"/>
  <c r="D419" i="8"/>
  <c r="O419" i="8"/>
  <c r="O415" i="8"/>
  <c r="N415" i="8"/>
  <c r="M370" i="8" l="1"/>
  <c r="L370" i="8"/>
  <c r="K370" i="8"/>
  <c r="J370" i="8"/>
  <c r="I370" i="8"/>
  <c r="H370" i="8"/>
  <c r="G370" i="8"/>
  <c r="F370" i="8"/>
  <c r="E370" i="8"/>
  <c r="D370" i="8"/>
  <c r="M368" i="8"/>
  <c r="L368" i="8"/>
  <c r="K368" i="8"/>
  <c r="J368" i="8"/>
  <c r="I368" i="8"/>
  <c r="H368" i="8"/>
  <c r="G368" i="8"/>
  <c r="F368" i="8"/>
  <c r="E368" i="8"/>
  <c r="D368" i="8"/>
  <c r="M371" i="8"/>
  <c r="L371" i="8"/>
  <c r="K371" i="8"/>
  <c r="J371" i="8"/>
  <c r="I371" i="8"/>
  <c r="H371" i="8"/>
  <c r="G371" i="8"/>
  <c r="F371" i="8"/>
  <c r="E371" i="8"/>
  <c r="D371" i="8"/>
  <c r="O366" i="8"/>
  <c r="N366" i="8"/>
  <c r="O362" i="8"/>
  <c r="O357" i="8"/>
  <c r="N357" i="8"/>
  <c r="O355" i="8"/>
  <c r="N355" i="8"/>
  <c r="M293" i="8"/>
  <c r="L293" i="8"/>
  <c r="K293" i="8"/>
  <c r="J293" i="8"/>
  <c r="I293" i="8"/>
  <c r="H293" i="8"/>
  <c r="G293" i="8"/>
  <c r="F293" i="8"/>
  <c r="E293" i="8"/>
  <c r="D293" i="8"/>
  <c r="M291" i="8"/>
  <c r="L291" i="8"/>
  <c r="K291" i="8"/>
  <c r="J291" i="8"/>
  <c r="I291" i="8"/>
  <c r="H291" i="8"/>
  <c r="G291" i="8"/>
  <c r="F291" i="8"/>
  <c r="E291" i="8"/>
  <c r="D291" i="8"/>
  <c r="O277" i="8"/>
  <c r="N277" i="8"/>
  <c r="O275" i="8"/>
  <c r="N275" i="8"/>
  <c r="O273" i="8"/>
  <c r="N273" i="8"/>
  <c r="O271" i="8"/>
  <c r="N271" i="8"/>
  <c r="O269" i="8"/>
  <c r="N269" i="8"/>
  <c r="O267" i="8"/>
  <c r="N267" i="8"/>
  <c r="O265" i="8"/>
  <c r="N265" i="8"/>
  <c r="O263" i="8"/>
  <c r="N263" i="8"/>
  <c r="O261" i="8"/>
  <c r="N261" i="8"/>
  <c r="O259" i="8"/>
  <c r="N259" i="8"/>
  <c r="O257" i="8"/>
  <c r="N257" i="8"/>
  <c r="O255" i="8"/>
  <c r="N255" i="8"/>
  <c r="N253" i="8"/>
  <c r="O253" i="8"/>
  <c r="O251" i="8"/>
  <c r="N251" i="8"/>
  <c r="O249" i="8"/>
  <c r="N249" i="8"/>
  <c r="O247" i="8"/>
  <c r="N247" i="8"/>
  <c r="O245" i="8"/>
  <c r="N245" i="8"/>
  <c r="O243" i="8"/>
  <c r="N243" i="8"/>
  <c r="O241" i="8"/>
  <c r="N241" i="8"/>
  <c r="O239" i="8"/>
  <c r="N239" i="8"/>
  <c r="O237" i="8"/>
  <c r="N237" i="8"/>
  <c r="O235" i="8"/>
  <c r="N235" i="8"/>
  <c r="O233" i="8"/>
  <c r="N233" i="8"/>
  <c r="O231" i="8"/>
  <c r="N231" i="8"/>
  <c r="O229" i="8"/>
  <c r="N229" i="8"/>
  <c r="O227" i="8"/>
  <c r="N227" i="8"/>
  <c r="O225" i="8"/>
  <c r="N225" i="8"/>
  <c r="O221" i="8"/>
  <c r="N221" i="8"/>
  <c r="O223" i="8"/>
  <c r="N223" i="8"/>
  <c r="O219" i="8"/>
  <c r="N219" i="8"/>
  <c r="O192" i="8" l="1"/>
  <c r="O191" i="8"/>
  <c r="M190" i="8"/>
  <c r="O186" i="8"/>
  <c r="O183" i="8"/>
  <c r="O184" i="8"/>
  <c r="O185" i="8"/>
  <c r="O189" i="8" l="1"/>
  <c r="M170" i="8"/>
  <c r="L170" i="8"/>
  <c r="K170" i="8"/>
  <c r="J170" i="8"/>
  <c r="I170" i="8"/>
  <c r="H170" i="8"/>
  <c r="G170" i="8"/>
  <c r="F170" i="8"/>
  <c r="E170" i="8"/>
  <c r="M168" i="8"/>
  <c r="L168" i="8"/>
  <c r="J168" i="8"/>
  <c r="I168" i="8"/>
  <c r="H168" i="8"/>
  <c r="G168" i="8"/>
  <c r="F168" i="8"/>
  <c r="E168" i="8"/>
  <c r="D170" i="8"/>
  <c r="D168" i="8"/>
  <c r="O165" i="8"/>
  <c r="N165" i="8"/>
  <c r="O163" i="8"/>
  <c r="N163" i="8"/>
  <c r="O161" i="8"/>
  <c r="N161" i="8"/>
  <c r="K136" i="8"/>
  <c r="K168" i="8" s="1"/>
  <c r="M120" i="8"/>
  <c r="L120" i="8"/>
  <c r="K120" i="8"/>
  <c r="J120" i="8"/>
  <c r="I120" i="8"/>
  <c r="H120" i="8"/>
  <c r="G120" i="8"/>
  <c r="F120" i="8"/>
  <c r="E120" i="8"/>
  <c r="D120" i="8"/>
  <c r="O119" i="8"/>
  <c r="N119" i="8"/>
  <c r="O117" i="8"/>
  <c r="O115" i="8"/>
  <c r="N117" i="8"/>
  <c r="N115" i="8"/>
  <c r="E41" i="8" l="1"/>
  <c r="L40" i="8"/>
  <c r="E40" i="8"/>
  <c r="D40" i="8"/>
  <c r="M39" i="8"/>
  <c r="L39" i="8"/>
  <c r="K39" i="8"/>
  <c r="J39" i="8"/>
  <c r="I39" i="8"/>
  <c r="H39" i="8"/>
  <c r="G39" i="8"/>
  <c r="F39" i="8"/>
  <c r="E39" i="8"/>
  <c r="D39" i="8"/>
  <c r="L38" i="8"/>
  <c r="E38" i="8" s="1"/>
  <c r="D38" i="8"/>
  <c r="L37" i="8"/>
  <c r="E37" i="8" s="1"/>
  <c r="L36" i="8"/>
  <c r="E36" i="8" s="1"/>
  <c r="L35" i="8"/>
  <c r="E35" i="8" s="1"/>
  <c r="D35" i="8"/>
  <c r="L34" i="8"/>
  <c r="K34" i="8"/>
  <c r="J34" i="8"/>
  <c r="E34" i="8" s="1"/>
  <c r="D34" i="8"/>
  <c r="L29" i="8"/>
  <c r="J29" i="8"/>
  <c r="H29" i="8"/>
  <c r="F29" i="8"/>
  <c r="D29" i="8"/>
  <c r="L28" i="8"/>
  <c r="E28" i="8" s="1"/>
  <c r="L27" i="8"/>
  <c r="J27" i="8"/>
  <c r="H27" i="8"/>
  <c r="F27" i="8"/>
  <c r="E27" i="8"/>
  <c r="D27" i="8"/>
  <c r="L26" i="8"/>
  <c r="E26" i="8" s="1"/>
  <c r="D26" i="8"/>
  <c r="E25" i="8"/>
  <c r="L24" i="8"/>
  <c r="E24" i="8" s="1"/>
  <c r="E29" i="8" l="1"/>
  <c r="O480" i="8"/>
  <c r="N480" i="8"/>
  <c r="O379" i="8"/>
  <c r="O378" i="8"/>
  <c r="N379" i="8"/>
  <c r="N378" i="8"/>
  <c r="N376" i="8"/>
  <c r="M451" i="8" l="1"/>
  <c r="L451" i="8"/>
  <c r="K451" i="8"/>
  <c r="J451" i="8"/>
  <c r="I451" i="8"/>
  <c r="H451" i="8"/>
  <c r="G451" i="8"/>
  <c r="F451" i="8"/>
  <c r="E451" i="8"/>
  <c r="D451" i="8"/>
  <c r="M449" i="8"/>
  <c r="L449" i="8"/>
  <c r="K449" i="8"/>
  <c r="J449" i="8"/>
  <c r="I449" i="8"/>
  <c r="H449" i="8"/>
  <c r="G449" i="8"/>
  <c r="F449" i="8"/>
  <c r="E449" i="8"/>
  <c r="D449" i="8"/>
  <c r="N363" i="8" l="1"/>
  <c r="N362" i="8"/>
  <c r="O361" i="8"/>
  <c r="O371" i="8" s="1"/>
  <c r="N361" i="8"/>
  <c r="N371" i="8" s="1"/>
  <c r="N364" i="8"/>
  <c r="O364" i="8"/>
  <c r="J190" i="8" l="1"/>
  <c r="L190" i="8"/>
  <c r="E190" i="8"/>
  <c r="D190" i="8"/>
  <c r="M189" i="8"/>
  <c r="L189" i="8"/>
  <c r="K189" i="8"/>
  <c r="J189" i="8"/>
  <c r="I189" i="8"/>
  <c r="H189" i="8"/>
  <c r="G189" i="8"/>
  <c r="F189" i="8"/>
  <c r="E189" i="8"/>
  <c r="D189" i="8"/>
  <c r="O187" i="8"/>
  <c r="M187" i="8"/>
  <c r="L187" i="8"/>
  <c r="K187" i="8"/>
  <c r="J187" i="8"/>
  <c r="I187" i="8"/>
  <c r="H187" i="8"/>
  <c r="G187" i="8"/>
  <c r="F187" i="8"/>
  <c r="E187" i="8"/>
  <c r="D187" i="8"/>
  <c r="O435" i="8" l="1"/>
  <c r="O433" i="8"/>
  <c r="O431" i="8"/>
  <c r="O429" i="8"/>
  <c r="O427" i="8"/>
  <c r="O425" i="8"/>
  <c r="O423" i="8"/>
  <c r="O421" i="8"/>
  <c r="O437" i="8"/>
  <c r="N435" i="8"/>
  <c r="N433" i="8"/>
  <c r="N431" i="8"/>
  <c r="N429" i="8"/>
  <c r="N427" i="8"/>
  <c r="N425" i="8"/>
  <c r="N423" i="8"/>
  <c r="N421" i="8"/>
  <c r="O358" i="8"/>
  <c r="N358" i="8"/>
  <c r="O356" i="8"/>
  <c r="N354" i="8"/>
  <c r="M43" i="8" l="1"/>
  <c r="M42" i="8"/>
  <c r="D43" i="8"/>
  <c r="D42" i="8" l="1"/>
  <c r="N25" i="8"/>
  <c r="O9" i="8"/>
  <c r="N9" i="8"/>
  <c r="N8" i="8"/>
  <c r="O8" i="8"/>
  <c r="M32" i="8" l="1"/>
  <c r="L32" i="8"/>
  <c r="K32" i="8"/>
  <c r="I32" i="8"/>
  <c r="H32" i="8"/>
  <c r="G32" i="8"/>
  <c r="F32" i="8"/>
  <c r="D32" i="8"/>
  <c r="M30" i="8"/>
  <c r="L30" i="8"/>
  <c r="K30" i="8"/>
  <c r="I30" i="8"/>
  <c r="H30" i="8"/>
  <c r="G30" i="8"/>
  <c r="F30" i="8"/>
  <c r="D30" i="8"/>
  <c r="J32" i="8"/>
  <c r="E30" i="8" l="1"/>
  <c r="E43" i="8"/>
  <c r="F43" i="8"/>
  <c r="F42" i="8"/>
  <c r="J43" i="8"/>
  <c r="J42" i="8"/>
  <c r="G43" i="8"/>
  <c r="G42" i="8"/>
  <c r="I43" i="8"/>
  <c r="I42" i="8"/>
  <c r="K43" i="8"/>
  <c r="K42" i="8"/>
  <c r="E32" i="8"/>
  <c r="H43" i="8"/>
  <c r="H42" i="8"/>
  <c r="L43" i="8"/>
  <c r="L42" i="8"/>
  <c r="J30" i="8"/>
  <c r="K458" i="8"/>
  <c r="K468" i="8" s="1"/>
  <c r="M471" i="8"/>
  <c r="L471" i="8"/>
  <c r="K471" i="8"/>
  <c r="J471" i="8"/>
  <c r="I471" i="8"/>
  <c r="H471" i="8"/>
  <c r="G471" i="8"/>
  <c r="F471" i="8"/>
  <c r="N471" i="8" s="1"/>
  <c r="E471" i="8"/>
  <c r="D471" i="8"/>
  <c r="M470" i="8"/>
  <c r="L470" i="8"/>
  <c r="K470" i="8"/>
  <c r="J470" i="8"/>
  <c r="I470" i="8"/>
  <c r="H470" i="8"/>
  <c r="G470" i="8"/>
  <c r="F470" i="8"/>
  <c r="N470" i="8" s="1"/>
  <c r="E470" i="8"/>
  <c r="D470" i="8"/>
  <c r="M468" i="8"/>
  <c r="L468" i="8"/>
  <c r="J468" i="8"/>
  <c r="I468" i="8"/>
  <c r="H468" i="8"/>
  <c r="G468" i="8"/>
  <c r="F468" i="8"/>
  <c r="E468" i="8"/>
  <c r="D468" i="8"/>
  <c r="O467" i="8"/>
  <c r="N467" i="8"/>
  <c r="O465" i="8"/>
  <c r="N465" i="8"/>
  <c r="O463" i="8"/>
  <c r="N463" i="8"/>
  <c r="O461" i="8"/>
  <c r="N461" i="8"/>
  <c r="O460" i="8"/>
  <c r="N460" i="8"/>
  <c r="N458" i="8"/>
  <c r="M485" i="8"/>
  <c r="L485" i="8"/>
  <c r="K485" i="8"/>
  <c r="J485" i="8"/>
  <c r="I485" i="8"/>
  <c r="H485" i="8"/>
  <c r="G485" i="8"/>
  <c r="F485" i="8"/>
  <c r="E485" i="8"/>
  <c r="D485" i="8"/>
  <c r="M483" i="8"/>
  <c r="L483" i="8"/>
  <c r="K483" i="8"/>
  <c r="J483" i="8"/>
  <c r="I483" i="8"/>
  <c r="H483" i="8"/>
  <c r="G483" i="8"/>
  <c r="F483" i="8"/>
  <c r="E483" i="8"/>
  <c r="D483" i="8"/>
  <c r="O482" i="8"/>
  <c r="N482" i="8"/>
  <c r="O478" i="8"/>
  <c r="N478" i="8"/>
  <c r="O476" i="8"/>
  <c r="N476" i="8"/>
  <c r="O474" i="8"/>
  <c r="O485" i="8" s="1"/>
  <c r="N474" i="8"/>
  <c r="N485" i="8" s="1"/>
  <c r="M171" i="8"/>
  <c r="M176" i="8" s="1"/>
  <c r="L171" i="8"/>
  <c r="L176" i="8" s="1"/>
  <c r="K171" i="8"/>
  <c r="K176" i="8" s="1"/>
  <c r="J171" i="8"/>
  <c r="J176" i="8" s="1"/>
  <c r="I171" i="8"/>
  <c r="I176" i="8" s="1"/>
  <c r="H171" i="8"/>
  <c r="H176" i="8" s="1"/>
  <c r="G171" i="8"/>
  <c r="G176" i="8" s="1"/>
  <c r="F171" i="8"/>
  <c r="F176" i="8" s="1"/>
  <c r="E171" i="8"/>
  <c r="E176" i="8" s="1"/>
  <c r="D171" i="8"/>
  <c r="D176" i="8" s="1"/>
  <c r="D175" i="8"/>
  <c r="M175" i="8"/>
  <c r="L175" i="8"/>
  <c r="K175" i="8"/>
  <c r="J175" i="8"/>
  <c r="I175" i="8"/>
  <c r="H175" i="8"/>
  <c r="G175" i="8"/>
  <c r="F175" i="8"/>
  <c r="E175" i="8"/>
  <c r="M173" i="8"/>
  <c r="L173" i="8"/>
  <c r="K173" i="8"/>
  <c r="J173" i="8"/>
  <c r="I173" i="8"/>
  <c r="H173" i="8"/>
  <c r="G173" i="8"/>
  <c r="F173" i="8"/>
  <c r="E173" i="8"/>
  <c r="D173" i="8"/>
  <c r="O167" i="8"/>
  <c r="N167" i="8"/>
  <c r="O159" i="8"/>
  <c r="N159" i="8"/>
  <c r="O157" i="8"/>
  <c r="N157" i="8"/>
  <c r="O155" i="8"/>
  <c r="N155" i="8"/>
  <c r="O153" i="8"/>
  <c r="N153" i="8"/>
  <c r="O151" i="8"/>
  <c r="N151" i="8"/>
  <c r="O149" i="8"/>
  <c r="N149" i="8"/>
  <c r="O147" i="8"/>
  <c r="N147" i="8"/>
  <c r="O145" i="8"/>
  <c r="N145" i="8"/>
  <c r="O143" i="8"/>
  <c r="N143" i="8"/>
  <c r="O141" i="8"/>
  <c r="N141" i="8"/>
  <c r="O139" i="8"/>
  <c r="O171" i="8" s="1"/>
  <c r="O176" i="8" s="1"/>
  <c r="N139" i="8"/>
  <c r="N171" i="8" s="1"/>
  <c r="N176" i="8" s="1"/>
  <c r="O138" i="8"/>
  <c r="N138" i="8"/>
  <c r="O136" i="8"/>
  <c r="O168" i="8" s="1"/>
  <c r="N136" i="8"/>
  <c r="N168" i="8" s="1"/>
  <c r="M126" i="8"/>
  <c r="M128" i="8" s="1"/>
  <c r="L126" i="8"/>
  <c r="L128" i="8" s="1"/>
  <c r="K126" i="8"/>
  <c r="K128" i="8" s="1"/>
  <c r="J126" i="8"/>
  <c r="J128" i="8" s="1"/>
  <c r="I126" i="8"/>
  <c r="I128" i="8" s="1"/>
  <c r="H126" i="8"/>
  <c r="H128" i="8" s="1"/>
  <c r="G126" i="8"/>
  <c r="G128" i="8" s="1"/>
  <c r="F126" i="8"/>
  <c r="F128" i="8" s="1"/>
  <c r="E126" i="8"/>
  <c r="E128" i="8" s="1"/>
  <c r="D126" i="8"/>
  <c r="D128" i="8" s="1"/>
  <c r="O125" i="8"/>
  <c r="O126" i="8" s="1"/>
  <c r="O128" i="8" s="1"/>
  <c r="N125" i="8"/>
  <c r="N126" i="8" s="1"/>
  <c r="N128" i="8" s="1"/>
  <c r="M122" i="8"/>
  <c r="L122" i="8"/>
  <c r="K122" i="8"/>
  <c r="J122" i="8"/>
  <c r="I122" i="8"/>
  <c r="H122" i="8"/>
  <c r="G122" i="8"/>
  <c r="F122" i="8"/>
  <c r="E122" i="8"/>
  <c r="D122" i="8"/>
  <c r="O113" i="8"/>
  <c r="N113" i="8"/>
  <c r="O111" i="8"/>
  <c r="N111" i="8"/>
  <c r="O109" i="8"/>
  <c r="N109" i="8"/>
  <c r="O107" i="8"/>
  <c r="N107" i="8"/>
  <c r="O105" i="8"/>
  <c r="N105" i="8"/>
  <c r="O103" i="8"/>
  <c r="N103" i="8"/>
  <c r="O101" i="8"/>
  <c r="N101" i="8"/>
  <c r="O99" i="8"/>
  <c r="N99" i="8"/>
  <c r="O97" i="8"/>
  <c r="N97" i="8"/>
  <c r="O95" i="8"/>
  <c r="N95" i="8"/>
  <c r="O93" i="8"/>
  <c r="N93" i="8"/>
  <c r="O91" i="8"/>
  <c r="N91" i="8"/>
  <c r="O89" i="8"/>
  <c r="N89" i="8"/>
  <c r="O87" i="8"/>
  <c r="N87" i="8"/>
  <c r="O85" i="8"/>
  <c r="N85" i="8"/>
  <c r="O83" i="8"/>
  <c r="O120" i="8" s="1"/>
  <c r="N83" i="8"/>
  <c r="N120" i="8" s="1"/>
  <c r="N130" i="8"/>
  <c r="O130" i="8"/>
  <c r="G134" i="8"/>
  <c r="H134" i="8"/>
  <c r="I134" i="8"/>
  <c r="K134" i="8"/>
  <c r="M78" i="8"/>
  <c r="M80" i="8" s="1"/>
  <c r="L78" i="8"/>
  <c r="L80" i="8" s="1"/>
  <c r="K78" i="8"/>
  <c r="K80" i="8" s="1"/>
  <c r="J78" i="8"/>
  <c r="J80" i="8" s="1"/>
  <c r="I78" i="8"/>
  <c r="I80" i="8" s="1"/>
  <c r="H78" i="8"/>
  <c r="H80" i="8" s="1"/>
  <c r="G78" i="8"/>
  <c r="G80" i="8" s="1"/>
  <c r="F78" i="8"/>
  <c r="F80" i="8" s="1"/>
  <c r="E78" i="8"/>
  <c r="E80" i="8" s="1"/>
  <c r="D78" i="8"/>
  <c r="D80" i="8" s="1"/>
  <c r="O75" i="8"/>
  <c r="N75" i="8"/>
  <c r="O73" i="8"/>
  <c r="N73" i="8"/>
  <c r="M70" i="8"/>
  <c r="L70" i="8"/>
  <c r="K70" i="8"/>
  <c r="J70" i="8"/>
  <c r="I70" i="8"/>
  <c r="H70" i="8"/>
  <c r="G70" i="8"/>
  <c r="F70" i="8"/>
  <c r="E70" i="8"/>
  <c r="D70" i="8"/>
  <c r="O67" i="8"/>
  <c r="O66" i="8"/>
  <c r="O70" i="8" s="1"/>
  <c r="N67" i="8"/>
  <c r="N66" i="8"/>
  <c r="N70" i="8" s="1"/>
  <c r="G64" i="8"/>
  <c r="M19" i="8"/>
  <c r="L19" i="8"/>
  <c r="K19" i="8"/>
  <c r="J19" i="8"/>
  <c r="I19" i="8"/>
  <c r="H19" i="8"/>
  <c r="G19" i="8"/>
  <c r="F19" i="8"/>
  <c r="E19" i="8"/>
  <c r="D19" i="8"/>
  <c r="O17" i="8"/>
  <c r="N17" i="8"/>
  <c r="O170" i="8" l="1"/>
  <c r="N170" i="8"/>
  <c r="E42" i="8"/>
  <c r="O483" i="8"/>
  <c r="N468" i="8"/>
  <c r="O458" i="8"/>
  <c r="N483" i="8"/>
  <c r="O468" i="8"/>
  <c r="O471" i="8"/>
  <c r="O470" i="8"/>
  <c r="G133" i="8"/>
  <c r="D133" i="8"/>
  <c r="F133" i="8"/>
  <c r="H133" i="8"/>
  <c r="J133" i="8"/>
  <c r="L133" i="8"/>
  <c r="E133" i="8"/>
  <c r="I133" i="8"/>
  <c r="K133" i="8"/>
  <c r="M133" i="8"/>
  <c r="O122" i="8"/>
  <c r="M382" i="8"/>
  <c r="K382" i="8"/>
  <c r="J382" i="8"/>
  <c r="I382" i="8"/>
  <c r="H382" i="8"/>
  <c r="G382" i="8"/>
  <c r="F382" i="8"/>
  <c r="E382" i="8"/>
  <c r="D382" i="8"/>
  <c r="O376" i="8"/>
  <c r="O377" i="8"/>
  <c r="N377" i="8"/>
  <c r="O375" i="8"/>
  <c r="N375" i="8"/>
  <c r="O372" i="8"/>
  <c r="O373" i="8"/>
  <c r="N373" i="8"/>
  <c r="N382" i="8" l="1"/>
  <c r="O382" i="8"/>
  <c r="N122" i="8"/>
  <c r="N356" i="8"/>
  <c r="O16" i="8" l="1"/>
  <c r="N16" i="8"/>
  <c r="O443" i="8"/>
  <c r="O441" i="8"/>
  <c r="O439" i="8"/>
  <c r="N392" i="8"/>
  <c r="M339" i="8"/>
  <c r="L339" i="8"/>
  <c r="K339" i="8"/>
  <c r="J339" i="8"/>
  <c r="I339" i="8"/>
  <c r="H339" i="8"/>
  <c r="G339" i="8"/>
  <c r="F339" i="8"/>
  <c r="E339" i="8"/>
  <c r="D339" i="8"/>
  <c r="M337" i="8"/>
  <c r="L337" i="8"/>
  <c r="K337" i="8"/>
  <c r="J337" i="8"/>
  <c r="I337" i="8"/>
  <c r="H337" i="8"/>
  <c r="G337" i="8"/>
  <c r="F337" i="8"/>
  <c r="E337" i="8"/>
  <c r="D337" i="8"/>
  <c r="M301" i="8"/>
  <c r="L301" i="8"/>
  <c r="K301" i="8"/>
  <c r="O297" i="8"/>
  <c r="O301" i="8" s="1"/>
  <c r="N297" i="8"/>
  <c r="N301" i="8" s="1"/>
  <c r="F301" i="8"/>
  <c r="J301" i="8"/>
  <c r="I301" i="8"/>
  <c r="H301" i="8"/>
  <c r="G301" i="8"/>
  <c r="E301" i="8"/>
  <c r="D301" i="8"/>
  <c r="M299" i="8"/>
  <c r="L299" i="8"/>
  <c r="K299" i="8"/>
  <c r="J299" i="8"/>
  <c r="I299" i="8"/>
  <c r="H299" i="8"/>
  <c r="G299" i="8"/>
  <c r="F299" i="8"/>
  <c r="E299" i="8"/>
  <c r="D299" i="8"/>
  <c r="E61" i="8" l="1"/>
  <c r="D61" i="8"/>
  <c r="E59" i="8"/>
  <c r="D59" i="8"/>
  <c r="L61" i="8" l="1"/>
  <c r="L59" i="8"/>
  <c r="M61" i="8"/>
  <c r="M59" i="8"/>
  <c r="O57" i="8"/>
  <c r="N57" i="8"/>
  <c r="O367" i="8" l="1"/>
  <c r="N367" i="8"/>
  <c r="O365" i="8"/>
  <c r="N365" i="8"/>
  <c r="O360" i="8"/>
  <c r="O359" i="8"/>
  <c r="N360" i="8"/>
  <c r="N359" i="8"/>
  <c r="O353" i="8"/>
  <c r="N353" i="8"/>
  <c r="O352" i="8"/>
  <c r="N352" i="8"/>
  <c r="O370" i="8" l="1"/>
  <c r="O368" i="8"/>
  <c r="N370" i="8"/>
  <c r="N368" i="8"/>
  <c r="M327" i="8"/>
  <c r="L327" i="8"/>
  <c r="K327" i="8"/>
  <c r="J327" i="8"/>
  <c r="I327" i="8"/>
  <c r="H327" i="8"/>
  <c r="G327" i="8"/>
  <c r="F327" i="8"/>
  <c r="E327" i="8"/>
  <c r="D327" i="8"/>
  <c r="M12" i="8"/>
  <c r="M44" i="8" l="1"/>
  <c r="K44" i="8"/>
  <c r="J44" i="8"/>
  <c r="I44" i="8"/>
  <c r="H44" i="8"/>
  <c r="G44" i="8"/>
  <c r="F44" i="8"/>
  <c r="D44" i="8"/>
  <c r="O35" i="8"/>
  <c r="N35" i="8" l="1"/>
  <c r="E44" i="8"/>
  <c r="L44" i="8"/>
  <c r="O45" i="8" l="1"/>
  <c r="N45" i="8"/>
  <c r="M54" i="8"/>
  <c r="L54" i="8"/>
  <c r="K54" i="8"/>
  <c r="J54" i="8"/>
  <c r="I54" i="8"/>
  <c r="H54" i="8"/>
  <c r="G54" i="8"/>
  <c r="F54" i="8"/>
  <c r="E54" i="8"/>
  <c r="D54" i="8"/>
  <c r="N443" i="8" l="1"/>
  <c r="O387" i="8" l="1"/>
  <c r="N387" i="8"/>
  <c r="O447" i="8" l="1"/>
  <c r="O445" i="8"/>
  <c r="O449" i="8" s="1"/>
  <c r="N447" i="8"/>
  <c r="N445" i="8"/>
  <c r="N441" i="8"/>
  <c r="N439" i="8"/>
  <c r="N437" i="8"/>
  <c r="M417" i="8"/>
  <c r="L417" i="8"/>
  <c r="K417" i="8"/>
  <c r="J417" i="8"/>
  <c r="I417" i="8"/>
  <c r="H417" i="8"/>
  <c r="G417" i="8"/>
  <c r="F417" i="8"/>
  <c r="E417" i="8"/>
  <c r="D417" i="8"/>
  <c r="O412" i="8"/>
  <c r="N412" i="8"/>
  <c r="O410" i="8"/>
  <c r="N410" i="8"/>
  <c r="M396" i="8"/>
  <c r="L396" i="8"/>
  <c r="K396" i="8"/>
  <c r="J396" i="8"/>
  <c r="I396" i="8"/>
  <c r="H396" i="8"/>
  <c r="G396" i="8"/>
  <c r="F396" i="8"/>
  <c r="E396" i="8"/>
  <c r="D396" i="8"/>
  <c r="M394" i="8"/>
  <c r="L394" i="8"/>
  <c r="K394" i="8"/>
  <c r="J394" i="8"/>
  <c r="I394" i="8"/>
  <c r="H394" i="8"/>
  <c r="G394" i="8"/>
  <c r="F394" i="8"/>
  <c r="E394" i="8"/>
  <c r="D394" i="8"/>
  <c r="O389" i="8"/>
  <c r="N449" i="8" l="1"/>
  <c r="M344" i="8"/>
  <c r="L344" i="8"/>
  <c r="K344" i="8"/>
  <c r="J344" i="8"/>
  <c r="I344" i="8"/>
  <c r="H344" i="8"/>
  <c r="G344" i="8"/>
  <c r="F344" i="8"/>
  <c r="E344" i="8"/>
  <c r="D344" i="8"/>
  <c r="M342" i="8"/>
  <c r="L342" i="8"/>
  <c r="K342" i="8"/>
  <c r="J342" i="8"/>
  <c r="I342" i="8"/>
  <c r="H342" i="8"/>
  <c r="G342" i="8"/>
  <c r="F342" i="8"/>
  <c r="E342" i="8"/>
  <c r="D342" i="8"/>
  <c r="M333" i="8"/>
  <c r="L333" i="8"/>
  <c r="K333" i="8"/>
  <c r="J333" i="8"/>
  <c r="I333" i="8"/>
  <c r="H333" i="8"/>
  <c r="G333" i="8"/>
  <c r="F333" i="8"/>
  <c r="E333" i="8"/>
  <c r="D333" i="8"/>
  <c r="M331" i="8"/>
  <c r="L331" i="8"/>
  <c r="K331" i="8"/>
  <c r="J331" i="8"/>
  <c r="I331" i="8"/>
  <c r="H331" i="8"/>
  <c r="G331" i="8"/>
  <c r="F331" i="8"/>
  <c r="E331" i="8"/>
  <c r="D331" i="8"/>
  <c r="M321" i="8"/>
  <c r="L321" i="8"/>
  <c r="K321" i="8"/>
  <c r="J321" i="8"/>
  <c r="I321" i="8"/>
  <c r="H321" i="8"/>
  <c r="G321" i="8"/>
  <c r="F321" i="8"/>
  <c r="E321" i="8"/>
  <c r="D321" i="8"/>
  <c r="M319" i="8"/>
  <c r="L319" i="8"/>
  <c r="K319" i="8"/>
  <c r="J319" i="8"/>
  <c r="I319" i="8"/>
  <c r="H319" i="8"/>
  <c r="G319" i="8"/>
  <c r="F319" i="8"/>
  <c r="E319" i="8"/>
  <c r="D319" i="8"/>
  <c r="M313" i="8"/>
  <c r="L313" i="8"/>
  <c r="K313" i="8"/>
  <c r="J313" i="8"/>
  <c r="I313" i="8"/>
  <c r="H313" i="8"/>
  <c r="G313" i="8"/>
  <c r="F313" i="8"/>
  <c r="E313" i="8"/>
  <c r="D313" i="8"/>
  <c r="M311" i="8"/>
  <c r="L311" i="8"/>
  <c r="K311" i="8"/>
  <c r="J311" i="8"/>
  <c r="I311" i="8"/>
  <c r="H311" i="8"/>
  <c r="G311" i="8"/>
  <c r="F311" i="8"/>
  <c r="E311" i="8"/>
  <c r="D311" i="8"/>
  <c r="N295" i="8"/>
  <c r="N299" i="8" s="1"/>
  <c r="O327" i="8"/>
  <c r="N311" i="8" l="1"/>
  <c r="L326" i="8"/>
  <c r="I326" i="8"/>
  <c r="K326" i="8"/>
  <c r="M326" i="8"/>
  <c r="K324" i="8"/>
  <c r="I324" i="8"/>
  <c r="L324" i="8"/>
  <c r="E324" i="8"/>
  <c r="N327" i="8"/>
  <c r="M212" i="8" l="1"/>
  <c r="L212" i="8"/>
  <c r="K212" i="8"/>
  <c r="J212" i="8"/>
  <c r="I212" i="8"/>
  <c r="H212" i="8"/>
  <c r="G212" i="8"/>
  <c r="F212" i="8"/>
  <c r="E212" i="8"/>
  <c r="D212" i="8"/>
  <c r="M210" i="8"/>
  <c r="L210" i="8"/>
  <c r="J210" i="8"/>
  <c r="I210" i="8"/>
  <c r="H210" i="8"/>
  <c r="G210" i="8"/>
  <c r="F210" i="8"/>
  <c r="E210" i="8"/>
  <c r="D210" i="8"/>
  <c r="M207" i="8"/>
  <c r="L207" i="8"/>
  <c r="K207" i="8"/>
  <c r="J207" i="8"/>
  <c r="I207" i="8"/>
  <c r="H207" i="8"/>
  <c r="G207" i="8"/>
  <c r="F207" i="8"/>
  <c r="E207" i="8"/>
  <c r="D207" i="8"/>
  <c r="M205" i="8"/>
  <c r="L205" i="8"/>
  <c r="K205" i="8"/>
  <c r="J205" i="8"/>
  <c r="I205" i="8"/>
  <c r="H205" i="8"/>
  <c r="G205" i="8"/>
  <c r="F205" i="8"/>
  <c r="E205" i="8"/>
  <c r="D205" i="8"/>
  <c r="L193" i="8"/>
  <c r="G193" i="8"/>
  <c r="G195" i="8" s="1"/>
  <c r="F193" i="8"/>
  <c r="E193" i="8"/>
  <c r="E195" i="8" s="1"/>
  <c r="D193" i="8"/>
  <c r="D195" i="8" s="1"/>
  <c r="F195" i="8" l="1"/>
  <c r="L195" i="8"/>
  <c r="O172" i="8" l="1"/>
  <c r="N172" i="8"/>
  <c r="O173" i="8" l="1"/>
  <c r="O175" i="8"/>
  <c r="N175" i="8"/>
  <c r="N173" i="8"/>
  <c r="K61" i="8"/>
  <c r="J61" i="8"/>
  <c r="I61" i="8"/>
  <c r="H61" i="8"/>
  <c r="G61" i="8"/>
  <c r="F61" i="8"/>
  <c r="K59" i="8"/>
  <c r="J59" i="8"/>
  <c r="I59" i="8"/>
  <c r="H59" i="8"/>
  <c r="G59" i="8"/>
  <c r="F59" i="8"/>
  <c r="N61" i="8" l="1"/>
  <c r="N18" i="8"/>
  <c r="N19" i="8" l="1"/>
  <c r="N21" i="8"/>
  <c r="N400" i="8"/>
  <c r="O451" i="8" l="1"/>
  <c r="N451" i="8"/>
  <c r="O285" i="8" l="1"/>
  <c r="N285" i="8"/>
  <c r="O283" i="8"/>
  <c r="N283" i="8"/>
  <c r="O281" i="8"/>
  <c r="N281" i="8"/>
  <c r="O279" i="8"/>
  <c r="N279" i="8"/>
  <c r="M68" i="8" l="1"/>
  <c r="M131" i="8" s="1"/>
  <c r="L68" i="8"/>
  <c r="L131" i="8" s="1"/>
  <c r="I68" i="8"/>
  <c r="I131" i="8" s="1"/>
  <c r="M324" i="8" l="1"/>
  <c r="L382" i="8" l="1"/>
  <c r="O374" i="8"/>
  <c r="N374" i="8"/>
  <c r="N372" i="8"/>
  <c r="M380" i="8"/>
  <c r="L380" i="8"/>
  <c r="K380" i="8"/>
  <c r="J380" i="8"/>
  <c r="I380" i="8"/>
  <c r="H380" i="8"/>
  <c r="G380" i="8"/>
  <c r="F380" i="8"/>
  <c r="E380" i="8"/>
  <c r="D380" i="8"/>
  <c r="O393" i="8"/>
  <c r="O392" i="8"/>
  <c r="O391" i="8"/>
  <c r="O390" i="8"/>
  <c r="O397" i="8" s="1"/>
  <c r="O456" i="8" s="1"/>
  <c r="N393" i="8"/>
  <c r="O396" i="8" l="1"/>
  <c r="O394" i="8"/>
  <c r="N380" i="8"/>
  <c r="O380" i="8"/>
  <c r="O46" i="8"/>
  <c r="O47" i="8" s="1"/>
  <c r="N46" i="8"/>
  <c r="N47" i="8" s="1"/>
  <c r="O41" i="8"/>
  <c r="O39" i="8"/>
  <c r="O37" i="8"/>
  <c r="O36" i="8"/>
  <c r="O34" i="8"/>
  <c r="N41" i="8"/>
  <c r="N39" i="8"/>
  <c r="N37" i="8"/>
  <c r="N36" i="8"/>
  <c r="O29" i="8"/>
  <c r="O28" i="8"/>
  <c r="O27" i="8"/>
  <c r="N29" i="8"/>
  <c r="N28" i="8"/>
  <c r="O26" i="8"/>
  <c r="N26" i="8"/>
  <c r="O24" i="8"/>
  <c r="N24" i="8"/>
  <c r="O44" i="8" l="1"/>
  <c r="O30" i="8"/>
  <c r="O54" i="8"/>
  <c r="N44" i="8"/>
  <c r="N54" i="8" s="1"/>
  <c r="N27" i="8"/>
  <c r="N30" i="8" s="1"/>
  <c r="N34" i="8"/>
  <c r="O336" i="8" l="1"/>
  <c r="O335" i="8"/>
  <c r="N336" i="8"/>
  <c r="N335" i="8"/>
  <c r="O341" i="8"/>
  <c r="O342" i="8" s="1"/>
  <c r="N341" i="8"/>
  <c r="N342" i="8" s="1"/>
  <c r="O330" i="8"/>
  <c r="N330" i="8"/>
  <c r="O329" i="8"/>
  <c r="N329" i="8"/>
  <c r="O339" i="8" l="1"/>
  <c r="N337" i="8"/>
  <c r="O337" i="8"/>
  <c r="N331" i="8"/>
  <c r="O331" i="8"/>
  <c r="O323" i="8"/>
  <c r="N323" i="8"/>
  <c r="O321" i="8"/>
  <c r="N317" i="8"/>
  <c r="O317" i="8"/>
  <c r="O315" i="8"/>
  <c r="O319" i="8" s="1"/>
  <c r="N315" i="8"/>
  <c r="N319" i="8" s="1"/>
  <c r="O309" i="8"/>
  <c r="N309" i="8"/>
  <c r="O307" i="8"/>
  <c r="N307" i="8"/>
  <c r="O305" i="8"/>
  <c r="N305" i="8"/>
  <c r="O303" i="8"/>
  <c r="N303" i="8"/>
  <c r="N346" i="8" l="1"/>
  <c r="O311" i="8"/>
  <c r="N313" i="8"/>
  <c r="O313" i="8"/>
  <c r="O346" i="8"/>
  <c r="N321" i="8"/>
  <c r="O204" i="8"/>
  <c r="N204" i="8"/>
  <c r="N205" i="8" l="1"/>
  <c r="N207" i="8"/>
  <c r="O205" i="8"/>
  <c r="O207" i="8"/>
  <c r="O209" i="8"/>
  <c r="N209" i="8"/>
  <c r="O212" i="8" l="1"/>
  <c r="O216" i="8" s="1"/>
  <c r="O210" i="8"/>
  <c r="O214" i="8" s="1"/>
  <c r="N212" i="8"/>
  <c r="N216" i="8" s="1"/>
  <c r="N210" i="8"/>
  <c r="N214" i="8" s="1"/>
  <c r="O77" i="8"/>
  <c r="O78" i="8" s="1"/>
  <c r="O80" i="8" s="1"/>
  <c r="O133" i="8" s="1"/>
  <c r="N77" i="8"/>
  <c r="N78" i="8" s="1"/>
  <c r="N80" i="8" s="1"/>
  <c r="N133" i="8" s="1"/>
  <c r="M71" i="8"/>
  <c r="M134" i="8" s="1"/>
  <c r="L71" i="8"/>
  <c r="L134" i="8" s="1"/>
  <c r="K71" i="8"/>
  <c r="K68" i="8" s="1"/>
  <c r="K131" i="8" s="1"/>
  <c r="J71" i="8"/>
  <c r="I71" i="8"/>
  <c r="H71" i="8"/>
  <c r="H68" i="8" s="1"/>
  <c r="H131" i="8" s="1"/>
  <c r="G71" i="8"/>
  <c r="G68" i="8" s="1"/>
  <c r="G131" i="8" s="1"/>
  <c r="F71" i="8"/>
  <c r="E71" i="8"/>
  <c r="D71" i="8"/>
  <c r="N71" i="8"/>
  <c r="O71" i="8"/>
  <c r="O64" i="8"/>
  <c r="N64" i="8"/>
  <c r="F68" i="8" l="1"/>
  <c r="F131" i="8" s="1"/>
  <c r="F134" i="8"/>
  <c r="E68" i="8"/>
  <c r="E131" i="8" s="1"/>
  <c r="E134" i="8"/>
  <c r="D134" i="8"/>
  <c r="D68" i="8"/>
  <c r="D131" i="8" s="1"/>
  <c r="J68" i="8"/>
  <c r="J131" i="8" s="1"/>
  <c r="J134" i="8"/>
  <c r="N134" i="8" s="1"/>
  <c r="O134" i="8"/>
  <c r="O68" i="8"/>
  <c r="O131" i="8" s="1"/>
  <c r="N68" i="8"/>
  <c r="N131" i="8" s="1"/>
  <c r="N58" i="8"/>
  <c r="O58" i="8"/>
  <c r="O56" i="8"/>
  <c r="N56" i="8"/>
  <c r="O59" i="8" l="1"/>
  <c r="N59" i="8"/>
  <c r="O18" i="8"/>
  <c r="O19" i="8" l="1"/>
  <c r="O21" i="8"/>
  <c r="N416" i="8"/>
  <c r="O416" i="8"/>
  <c r="O414" i="8"/>
  <c r="N414" i="8"/>
  <c r="O408" i="8"/>
  <c r="N408" i="8"/>
  <c r="O406" i="8"/>
  <c r="N406" i="8"/>
  <c r="O404" i="8"/>
  <c r="N404" i="8"/>
  <c r="O402" i="8"/>
  <c r="N402" i="8"/>
  <c r="O400" i="8"/>
  <c r="O398" i="8"/>
  <c r="N398" i="8"/>
  <c r="N389" i="8"/>
  <c r="N390" i="8"/>
  <c r="N397" i="8" s="1"/>
  <c r="N456" i="8" s="1"/>
  <c r="N490" i="8" s="1"/>
  <c r="N391" i="8"/>
  <c r="O417" i="8" l="1"/>
  <c r="N417" i="8"/>
  <c r="N394" i="8"/>
  <c r="N396" i="8"/>
  <c r="N198" i="8" l="1"/>
  <c r="O198" i="8"/>
  <c r="O197" i="8"/>
  <c r="N197" i="8"/>
  <c r="N192" i="8"/>
  <c r="N191" i="8"/>
  <c r="N186" i="8"/>
  <c r="N185" i="8"/>
  <c r="N190" i="8" s="1"/>
  <c r="N184" i="8"/>
  <c r="N183" i="8"/>
  <c r="N187" i="8" l="1"/>
  <c r="N189" i="8"/>
  <c r="O384" i="8"/>
  <c r="N193" i="8"/>
  <c r="N195" i="8" s="1"/>
  <c r="O193" i="8"/>
  <c r="O195" i="8" s="1"/>
  <c r="N384" i="8"/>
  <c r="O181" i="8" l="1"/>
  <c r="O201" i="8" s="1"/>
  <c r="N181" i="8"/>
  <c r="N201" i="8" s="1"/>
  <c r="O179" i="8"/>
  <c r="O199" i="8" s="1"/>
  <c r="N179" i="8"/>
  <c r="N199" i="8" s="1"/>
  <c r="N453" i="8"/>
  <c r="O295" i="8"/>
  <c r="O299" i="8" s="1"/>
  <c r="N10" i="8" l="1"/>
  <c r="D179" i="8"/>
  <c r="E179" i="8"/>
  <c r="E199" i="8" s="1"/>
  <c r="F179" i="8"/>
  <c r="F199" i="8" s="1"/>
  <c r="G179" i="8"/>
  <c r="G199" i="8" s="1"/>
  <c r="H179" i="8"/>
  <c r="I179" i="8"/>
  <c r="J179" i="8"/>
  <c r="K179" i="8"/>
  <c r="L179" i="8"/>
  <c r="L199" i="8" s="1"/>
  <c r="M179" i="8"/>
  <c r="D181" i="8"/>
  <c r="E181" i="8"/>
  <c r="F181" i="8"/>
  <c r="F201" i="8" s="1"/>
  <c r="G181" i="8"/>
  <c r="G201" i="8" s="1"/>
  <c r="H181" i="8"/>
  <c r="I181" i="8"/>
  <c r="J181" i="8"/>
  <c r="K181" i="8"/>
  <c r="L181" i="8"/>
  <c r="L201" i="8" s="1"/>
  <c r="M181" i="8"/>
  <c r="M387" i="8"/>
  <c r="O10" i="8" l="1"/>
  <c r="O344" i="8"/>
  <c r="N344" i="8"/>
  <c r="M10" i="8"/>
  <c r="L12" i="8" l="1"/>
  <c r="K12" i="8"/>
  <c r="J12" i="8"/>
  <c r="I12" i="8"/>
  <c r="H12" i="8"/>
  <c r="G12" i="8"/>
  <c r="F12" i="8"/>
  <c r="E12" i="8"/>
  <c r="D12" i="8"/>
  <c r="G10" i="8"/>
  <c r="F10" i="8"/>
  <c r="M453" i="8"/>
  <c r="M397" i="8"/>
  <c r="M456" i="8" s="1"/>
  <c r="L397" i="8"/>
  <c r="L456" i="8" s="1"/>
  <c r="K397" i="8"/>
  <c r="K456" i="8" s="1"/>
  <c r="J397" i="8"/>
  <c r="J456" i="8" s="1"/>
  <c r="I397" i="8"/>
  <c r="I456" i="8" s="1"/>
  <c r="H397" i="8"/>
  <c r="H456" i="8" s="1"/>
  <c r="G397" i="8"/>
  <c r="G456" i="8" s="1"/>
  <c r="F397" i="8"/>
  <c r="F456" i="8" s="1"/>
  <c r="E397" i="8"/>
  <c r="E456" i="8" s="1"/>
  <c r="D397" i="8"/>
  <c r="D456" i="8" s="1"/>
  <c r="L387" i="8"/>
  <c r="K387" i="8"/>
  <c r="J387" i="8"/>
  <c r="I387" i="8"/>
  <c r="H387" i="8"/>
  <c r="G387" i="8"/>
  <c r="F387" i="8"/>
  <c r="E387" i="8"/>
  <c r="D387" i="8"/>
  <c r="N339" i="8"/>
  <c r="O333" i="8"/>
  <c r="N333" i="8"/>
  <c r="M217" i="8"/>
  <c r="L217" i="8"/>
  <c r="K217" i="8"/>
  <c r="J217" i="8"/>
  <c r="I217" i="8"/>
  <c r="H217" i="8"/>
  <c r="G217" i="8"/>
  <c r="F217" i="8"/>
  <c r="E217" i="8"/>
  <c r="D217" i="8"/>
  <c r="M193" i="8"/>
  <c r="K193" i="8"/>
  <c r="J193" i="8"/>
  <c r="I193" i="8"/>
  <c r="H193" i="8"/>
  <c r="M202" i="8"/>
  <c r="L202" i="8"/>
  <c r="K202" i="8"/>
  <c r="J202" i="8"/>
  <c r="I202" i="8"/>
  <c r="H202" i="8"/>
  <c r="G202" i="8"/>
  <c r="F202" i="8"/>
  <c r="E202" i="8"/>
  <c r="D202" i="8"/>
  <c r="M47" i="8"/>
  <c r="L47" i="8"/>
  <c r="K47" i="8"/>
  <c r="J47" i="8"/>
  <c r="I47" i="8"/>
  <c r="H47" i="8"/>
  <c r="G47" i="8"/>
  <c r="F47" i="8"/>
  <c r="D47" i="8"/>
  <c r="E47" i="8"/>
  <c r="I21" i="8"/>
  <c r="H21" i="8"/>
  <c r="E21" i="8"/>
  <c r="L10" i="8"/>
  <c r="K10" i="8"/>
  <c r="J10" i="8"/>
  <c r="I10" i="8"/>
  <c r="H10" i="8"/>
  <c r="E10" i="8"/>
  <c r="D10" i="8"/>
  <c r="F490" i="8" l="1"/>
  <c r="H490" i="8"/>
  <c r="L490" i="8"/>
  <c r="G490" i="8"/>
  <c r="I490" i="8"/>
  <c r="M490" i="8"/>
  <c r="D21" i="8"/>
  <c r="F21" i="8"/>
  <c r="J21" i="8"/>
  <c r="L21" i="8"/>
  <c r="G21" i="8"/>
  <c r="K21" i="8"/>
  <c r="M21" i="8"/>
  <c r="M51" i="8"/>
  <c r="N12" i="8"/>
  <c r="I49" i="8"/>
  <c r="I53" i="8" s="1"/>
  <c r="K49" i="8"/>
  <c r="K53" i="8" s="1"/>
  <c r="M49" i="8"/>
  <c r="M53" i="8" s="1"/>
  <c r="I195" i="8"/>
  <c r="I201" i="8" s="1"/>
  <c r="I199" i="8"/>
  <c r="K195" i="8"/>
  <c r="K201" i="8" s="1"/>
  <c r="K199" i="8"/>
  <c r="H199" i="8"/>
  <c r="H195" i="8"/>
  <c r="H201" i="8" s="1"/>
  <c r="J199" i="8"/>
  <c r="J195" i="8"/>
  <c r="J201" i="8" s="1"/>
  <c r="M195" i="8"/>
  <c r="M201" i="8" s="1"/>
  <c r="M199" i="8"/>
  <c r="K490" i="8"/>
  <c r="N32" i="8"/>
  <c r="O32" i="8"/>
  <c r="O12" i="8"/>
  <c r="M386" i="8"/>
  <c r="G49" i="8"/>
  <c r="G53" i="8" s="1"/>
  <c r="D490" i="8"/>
  <c r="J490" i="8"/>
  <c r="E453" i="8"/>
  <c r="J453" i="8"/>
  <c r="E490" i="8"/>
  <c r="E201" i="8"/>
  <c r="D201" i="8"/>
  <c r="E214" i="8"/>
  <c r="G214" i="8"/>
  <c r="I214" i="8"/>
  <c r="K214" i="8"/>
  <c r="M214" i="8"/>
  <c r="E216" i="8"/>
  <c r="G216" i="8"/>
  <c r="I216" i="8"/>
  <c r="K216" i="8"/>
  <c r="M216" i="8"/>
  <c r="E346" i="8"/>
  <c r="G346" i="8"/>
  <c r="I346" i="8"/>
  <c r="K346" i="8"/>
  <c r="M346" i="8"/>
  <c r="E348" i="8"/>
  <c r="G348" i="8"/>
  <c r="I348" i="8"/>
  <c r="K348" i="8"/>
  <c r="M348" i="8"/>
  <c r="G384" i="8"/>
  <c r="I384" i="8"/>
  <c r="K384" i="8"/>
  <c r="M384" i="8"/>
  <c r="E386" i="8"/>
  <c r="G386" i="8"/>
  <c r="I386" i="8"/>
  <c r="K386" i="8"/>
  <c r="D455" i="8"/>
  <c r="F455" i="8"/>
  <c r="L455" i="8"/>
  <c r="G455" i="8"/>
  <c r="K455" i="8"/>
  <c r="D214" i="8"/>
  <c r="F214" i="8"/>
  <c r="H214" i="8"/>
  <c r="J214" i="8"/>
  <c r="L214" i="8"/>
  <c r="D216" i="8"/>
  <c r="F216" i="8"/>
  <c r="H216" i="8"/>
  <c r="J216" i="8"/>
  <c r="L216" i="8"/>
  <c r="D346" i="8"/>
  <c r="F346" i="8"/>
  <c r="H346" i="8"/>
  <c r="J346" i="8"/>
  <c r="L346" i="8"/>
  <c r="D348" i="8"/>
  <c r="F348" i="8"/>
  <c r="H348" i="8"/>
  <c r="J348" i="8"/>
  <c r="L348" i="8"/>
  <c r="F384" i="8"/>
  <c r="H384" i="8"/>
  <c r="D386" i="8"/>
  <c r="F386" i="8"/>
  <c r="H386" i="8"/>
  <c r="J386" i="8"/>
  <c r="L386" i="8"/>
  <c r="D453" i="8"/>
  <c r="E455" i="8"/>
  <c r="M455" i="8"/>
  <c r="K453" i="8"/>
  <c r="H455" i="8"/>
  <c r="J455" i="8"/>
  <c r="E49" i="8"/>
  <c r="E53" i="8" s="1"/>
  <c r="D199" i="8"/>
  <c r="D384" i="8"/>
  <c r="J384" i="8"/>
  <c r="L384" i="8"/>
  <c r="G453" i="8"/>
  <c r="E384" i="8"/>
  <c r="F453" i="8"/>
  <c r="H453" i="8"/>
  <c r="L453" i="8"/>
  <c r="D49" i="8"/>
  <c r="D53" i="8" s="1"/>
  <c r="F49" i="8"/>
  <c r="F53" i="8" s="1"/>
  <c r="H49" i="8"/>
  <c r="H53" i="8" s="1"/>
  <c r="J49" i="8"/>
  <c r="J53" i="8" s="1"/>
  <c r="L49" i="8"/>
  <c r="L53" i="8" s="1"/>
  <c r="M487" i="8" l="1"/>
  <c r="M489" i="8"/>
  <c r="K489" i="8"/>
  <c r="L489" i="8"/>
  <c r="O386" i="8"/>
  <c r="N455" i="8"/>
  <c r="N386" i="8"/>
  <c r="O49" i="8"/>
  <c r="N49" i="8"/>
  <c r="N348" i="8"/>
  <c r="O348" i="8"/>
  <c r="O453" i="8" l="1"/>
  <c r="I455" i="8"/>
  <c r="I489" i="8" s="1"/>
  <c r="I453" i="8"/>
  <c r="O455" i="8" l="1"/>
  <c r="D324" i="8"/>
  <c r="E326" i="8" l="1"/>
  <c r="E489" i="8" s="1"/>
  <c r="O38" i="8"/>
  <c r="N38" i="8"/>
  <c r="N42" i="8" l="1"/>
  <c r="N51" i="8" s="1"/>
  <c r="N43" i="8"/>
  <c r="O43" i="8"/>
  <c r="O53" i="8" s="1"/>
  <c r="O42" i="8"/>
  <c r="D326" i="8"/>
  <c r="D489" i="8" s="1"/>
  <c r="O51" i="8"/>
  <c r="E51" i="8"/>
  <c r="E487" i="8" s="1"/>
  <c r="D51" i="8"/>
  <c r="D487" i="8" s="1"/>
  <c r="J51" i="8"/>
  <c r="L51" i="8"/>
  <c r="L487" i="8" s="1"/>
  <c r="F51" i="8"/>
  <c r="G51" i="8"/>
  <c r="I51" i="8"/>
  <c r="I487" i="8" s="1"/>
  <c r="K51" i="8"/>
  <c r="K487" i="8" s="1"/>
  <c r="H51" i="8"/>
  <c r="N53" i="8"/>
  <c r="O289" i="8"/>
  <c r="O293" i="8" s="1"/>
  <c r="N289" i="8"/>
  <c r="N293" i="8" s="1"/>
  <c r="J324" i="8"/>
  <c r="J326" i="8"/>
  <c r="J489" i="8" s="1"/>
  <c r="H324" i="8"/>
  <c r="H326" i="8"/>
  <c r="H489" i="8" s="1"/>
  <c r="G326" i="8"/>
  <c r="G489" i="8" s="1"/>
  <c r="G324" i="8"/>
  <c r="N287" i="8"/>
  <c r="N291" i="8" s="1"/>
  <c r="F326" i="8"/>
  <c r="F489" i="8" s="1"/>
  <c r="N324" i="8" l="1"/>
  <c r="N487" i="8" s="1"/>
  <c r="N326" i="8"/>
  <c r="N489" i="8" s="1"/>
  <c r="O326" i="8"/>
  <c r="O489" i="8" s="1"/>
  <c r="H487" i="8"/>
  <c r="J487" i="8"/>
  <c r="G487" i="8"/>
  <c r="F324" i="8"/>
  <c r="F487" i="8" s="1"/>
  <c r="O287" i="8"/>
  <c r="O291" i="8" s="1"/>
  <c r="O324" i="8" l="1"/>
  <c r="O487" i="8" s="1"/>
</calcChain>
</file>

<file path=xl/sharedStrings.xml><?xml version="1.0" encoding="utf-8"?>
<sst xmlns="http://schemas.openxmlformats.org/spreadsheetml/2006/main" count="546" uniqueCount="221">
  <si>
    <t>План</t>
  </si>
  <si>
    <t>Факт</t>
  </si>
  <si>
    <t>Итого по программе</t>
  </si>
  <si>
    <t>Запланировано по программе на текущий год (тыс.рублей)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</si>
  <si>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</si>
  <si>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</si>
  <si>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</si>
  <si>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>1 квартал</t>
  </si>
  <si>
    <t>2 квартал</t>
  </si>
  <si>
    <t>3 квартал</t>
  </si>
  <si>
    <t>4 квартал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</si>
  <si>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</si>
  <si>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</si>
  <si>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</si>
  <si>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</si>
  <si>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</si>
  <si>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</si>
  <si>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</si>
  <si>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</si>
  <si>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</si>
  <si>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</si>
  <si>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</si>
  <si>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Муниципальная программа "Развитие жилищно-коммунального хозяйства"</t>
  </si>
  <si>
    <t>Благоустройство города Туапсе</t>
  </si>
  <si>
    <t>Муниципальная программа "Социально-экономическое развитие города Туапсе"</t>
  </si>
  <si>
    <t>Формирование и продвижение экономически и инвестиционного привлекательного образа муниципального образования</t>
  </si>
  <si>
    <t>Городу Воинской Славы Туапсе-новый облик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</si>
  <si>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</si>
  <si>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</si>
  <si>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</si>
  <si>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</si>
  <si>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</si>
  <si>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</si>
  <si>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</si>
  <si>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</si>
  <si>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</si>
  <si>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</si>
  <si>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</si>
  <si>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</si>
  <si>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</si>
  <si>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</si>
  <si>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</si>
  <si>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</si>
  <si>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</si>
  <si>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Отдельные мероприятия по управлению реализацией муниципальной программы</t>
  </si>
  <si>
    <t>Физическая культура и спорт (организация и проведение спортивно-массовых мероприятий)</t>
  </si>
  <si>
    <t>Организация и проведение соревнований городского уровня (Турниры, Чемпионаты, Первенства города по видам спорта)</t>
  </si>
  <si>
    <t>участие в ежегодном Международном Инвестиционном Форуме «Сочи» (оплата аренды выставочной площади, сувенирная продукция, разработка мультимедийной презентации инвестиционных проектов города Туапсе)</t>
  </si>
  <si>
    <t>Зимнее содержание дорог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</si>
  <si>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</si>
  <si>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Расходы на содержание МКУ «Центр по обеспечению деятельности органов местного самоуправления»</t>
  </si>
  <si>
    <t>всего</t>
  </si>
  <si>
    <t>Расходы на содержание МКУ «Централизованная бухгалтерия органов местного самоуправления»</t>
  </si>
  <si>
    <t>итого по всем программам</t>
  </si>
  <si>
    <t>Расходы на содержание МКУ Туапсинского городского поселения "Управление по делам ГО и ЧС"</t>
  </si>
  <si>
    <t>Формирование резерва бюджетных средств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</si>
  <si>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</si>
  <si>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</si>
  <si>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r>
      <t xml:space="preserve">Создание и обеспечение деятельности административной комиссии </t>
    </r>
    <r>
      <rPr>
        <b/>
        <sz val="12"/>
        <rFont val="Times New Roman"/>
        <family val="1"/>
        <charset val="204"/>
      </rPr>
      <t xml:space="preserve"> краевой бюджет</t>
    </r>
  </si>
  <si>
    <t>Итого по подпрограмме:</t>
  </si>
  <si>
    <t>Итого по программе :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</si>
  <si>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</si>
  <si>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</si>
  <si>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</si>
  <si>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</si>
  <si>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за счет средств краевого (федерального бюджета)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</si>
  <si>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</si>
  <si>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Расходы на обеспечение функций отдела имущественных и земельных отношений</t>
  </si>
  <si>
    <t>Мероприятия,направленные на увеличение доходной части бюджета</t>
  </si>
  <si>
    <t>Информационное обеспечение и сопровождение</t>
  </si>
  <si>
    <t>подпрограмма "Управление муниципальным имуществом и земельными ресурсами"</t>
  </si>
  <si>
    <t>Развитие и содержание сетей электроснабжения</t>
  </si>
  <si>
    <t>Основное мероприятие "Обеспечение безопасности людей на водных объектах"</t>
  </si>
  <si>
    <t xml:space="preserve">Показатель непосредственного результата реализации мероприятия </t>
  </si>
  <si>
    <t xml:space="preserve">Субсидирование из местного бюджета части затрат на уплату первого взноса при 
заключении договора финансовой аренды (лизинга), понесенных 
субъектами малого и среднего предпринимательства
</t>
  </si>
  <si>
    <t>Подпрограмма «Создание условий для предоставления транспортных услуг населению и организация транспортного обслуживания населения города Туапсе»</t>
  </si>
  <si>
    <t>Приобритение национальных экспонатов для организации (обновления) постоянно действующих экспозиций (выставок) в историко-краеведческом музее им. Полетаева по тематике истории, культуры народов города Туапсе</t>
  </si>
  <si>
    <t xml:space="preserve">Приобритение книг (журналов) для обновления постоянно действующих выставки на базе Центральной библиотечной ситсемы по тематике и культуры народов </t>
  </si>
  <si>
    <t>Обеспечение деятельности Муниципального казенного учреждения "Туапсинский городской молодежный центр" и организация работы специалистов по работе с молодежью</t>
  </si>
  <si>
    <t>итого по подпрограмме</t>
  </si>
  <si>
    <t>в том числе местный бюджет</t>
  </si>
  <si>
    <t>Субсидия на выполнение муниципального задания МБУ "Управление земельных ресурсов</t>
  </si>
  <si>
    <t>Муниципальная программа "Формирование современной городской среды"</t>
  </si>
  <si>
    <t>Отдельные мероприятия муниципальной программы</t>
  </si>
  <si>
    <t>итого за год</t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</si>
  <si>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>местный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</si>
  <si>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0"/>
        <rFont val="Arial"/>
        <family val="2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</si>
  <si>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0"/>
        <rFont val="Arial"/>
        <family val="2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</si>
  <si>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</si>
  <si>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</si>
  <si>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0"/>
        <rFont val="Arial"/>
        <family val="2"/>
        <charset val="204"/>
      </rPr>
      <t>местный бюджет</t>
    </r>
  </si>
  <si>
    <t>Социальная поддержка отдельных категорий граждан</t>
  </si>
  <si>
    <t>Выплата дополнительного материального обеспечения, доплат к пенсиям, пособий и компенсаций 500 руб. на каждого несовершеннолетнего ребенка.</t>
  </si>
  <si>
    <t>Отдельные мероприятия программы</t>
  </si>
  <si>
    <t>Развитие транспортной инфраструктуры города Туапсе</t>
  </si>
  <si>
    <t>Реализация мероприятий муниципальной программы «Информационное общество города Туапсе»</t>
  </si>
  <si>
    <t xml:space="preserve">Мероприятия по профилактике терроризма и экстремизма </t>
  </si>
  <si>
    <t>Расходы на обеспечение деятельности (оказание услуг) муниципальных учреждений по передаваемым полномочиям (участие в профилактике терроризма и экстремизма)</t>
  </si>
  <si>
    <t>Расходы на обеспечение деятельности (оказание услуг) муниципальных учреждений по передаваемым полномочиям (на обеспечение безопасности людей на водных объектах, охране их жизни и здоровья)</t>
  </si>
  <si>
    <t>Премия победителям конкурса «Лучший орган территориального общественного самоуправления»</t>
  </si>
  <si>
    <t>Реализация мероприятий по укреплению единства российской нации на территории города Туапсе</t>
  </si>
  <si>
    <t xml:space="preserve">Создание условий для выполнения органами местного самоуправления своих полномочий </t>
  </si>
  <si>
    <t>Расходы на обеспечение функций органов местного самоуправления</t>
  </si>
  <si>
    <t>Благоустройство общественных территорий</t>
  </si>
  <si>
    <t>Капитальный ремонт насосной станции с заменой технологического оборудования</t>
  </si>
  <si>
    <t>Расходы на обеспечение деятельности (оказание услуг) муниципальных учреждений</t>
  </si>
  <si>
    <r>
      <t xml:space="preserve">предоставление субсидий учреждениям культуры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</si>
  <si>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0"/>
        <rFont val="Arial"/>
        <family val="2"/>
        <charset val="204"/>
      </rPr>
      <t>местный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</si>
  <si>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Arial"/>
        <family val="2"/>
        <charset val="204"/>
      </rPr>
      <t>краевой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</si>
  <si>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Arial"/>
        <family val="2"/>
        <charset val="204"/>
      </rPr>
      <t>федеральный бюджет</t>
    </r>
  </si>
  <si>
    <r>
      <t xml:space="preserve">обеспечение деятельности Централизованной бухгалтерии культуры </t>
    </r>
    <r>
      <rPr>
        <b/>
        <sz val="10"/>
        <rFont val="Arial"/>
        <family val="2"/>
        <charset val="204"/>
      </rPr>
      <t>местный бюджет</t>
    </r>
  </si>
  <si>
    <t>Газопроводы высокого давления</t>
  </si>
  <si>
    <t>Распределительные газопроводы среднего давления</t>
  </si>
  <si>
    <t>Мероприятия по пожарной безопасности</t>
  </si>
  <si>
    <t>Наименование федеральной (государственной) программы</t>
  </si>
  <si>
    <t xml:space="preserve">Реконструкция ВЛ - 0,4 кВ от ТП - 158 по ул. Верхне-Кордонной, пер.Верне-Кордонному, ул.Белинского, пер.Белинского </t>
  </si>
  <si>
    <t>Предоставление молодым семьям, в том числе с ребенком(детьми) и молодым семьям при рождении (усыновлении) ребенка, социальных выплат на приобретение жилья, в том числе в виде оплаты первоначального взноса при получении жилищного (ипотечного жилищного) кредита или займа на приобретение(строительство) жилья, а также на погашение основной суммы долга  по этим жилищным кредитам или займам на условиях софинансирования из федерального и краевого бюджетов</t>
  </si>
  <si>
    <t>Приобретение наградного материала</t>
  </si>
  <si>
    <t xml:space="preserve">Улучшение жилищных условий населения города Туапсе»
 </t>
  </si>
  <si>
    <t>Внесение органом местного самоуправления обязательных и дополнительных взносов на капитальный ремонт общего имущества за муниципальные помещения, расположенные в многоквартирных домах.</t>
  </si>
  <si>
    <t xml:space="preserve">Капитальный ремонт муниципальных жилых помещений                                                         </t>
  </si>
  <si>
    <t xml:space="preserve">Внесение платы за содержание общего имущества многоквартирного дома и коммунальные услуги за незаселенные жилые и нежилые помещения муниципального жилищного фонда  </t>
  </si>
  <si>
    <t>Содержание и развитие жилищного хозяйства города Туапсе</t>
  </si>
  <si>
    <t>Оплата за электроснабжение уличного освещения города</t>
  </si>
  <si>
    <t>Выполнение работ по ремонту, регулировке, наладке систем управления уличным освещением, эксплуатации, техническому обслуживанию сетей уличного освещения</t>
  </si>
  <si>
    <t>Содержание фонтанов.</t>
  </si>
  <si>
    <t>Водоснабжение фонтанов и автоматический полив газонов</t>
  </si>
  <si>
    <t>Профилактическая дезинсекция против клещей</t>
  </si>
  <si>
    <t>Химическая и механическая обработка зеленых насаждений от карантинных вредителей и лечение зеленых насаждений (деревьев)</t>
  </si>
  <si>
    <t>Посадка деревьев, в том числе за счет компенсационного озеленения при уничтожении зеленых насаждений</t>
  </si>
  <si>
    <t xml:space="preserve">Валка, обрезка аварийных деревьев </t>
  </si>
  <si>
    <t>Сбор отходов не относящихся к ТКО (бесхозные отработанные шины на территории города Туапсе, их обезвреживание и размещение)</t>
  </si>
  <si>
    <t>Сбор отходов не относящихся к ТКО (древесные остатки и строительного мусора)</t>
  </si>
  <si>
    <t>Осуществление деятельности по обращению с животными без владельцев, обитающих на территории общего пользования, находящихся в муниципальной собственности ТГП, утилизация био. отходов.</t>
  </si>
  <si>
    <t>Обеспечение природным газом объекта: "Вечный огонь" на мемориальном комплексе "Горка героев"</t>
  </si>
  <si>
    <t>Приобретение лавочек и урн для благоустройства города</t>
  </si>
  <si>
    <t>Содержание и развитие коммунального хозяйства города Туапсе</t>
  </si>
  <si>
    <t xml:space="preserve">Капитальный ремонт, ремонт автомобильных дорог общего пользования местного значения,  (в целях реализации мероприятий подпрограммы 
«Строительство и реконструкция, капитальный ремонт и ремонт автомобильных дорог общего пользования 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края»)                                                                 
</t>
  </si>
  <si>
    <t xml:space="preserve">Текущий ремонт дорог </t>
  </si>
  <si>
    <t>Ремонт тротуара</t>
  </si>
  <si>
    <t>Ремонт ливневой канализации</t>
  </si>
  <si>
    <t>Ремонт автомобильных мостов через реки города Туапсе</t>
  </si>
  <si>
    <t>Текущий ремонт и замена существующих светофорных объектов</t>
  </si>
  <si>
    <t xml:space="preserve">Обустройство и ремонт наиболее опасных участков улично-дорожной сети пешеходными ограждениями 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</si>
  <si>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</si>
  <si>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прочие работы)</t>
  </si>
  <si>
    <t>Внесение изменений в проект организации дорожного движения города Туапсе</t>
  </si>
  <si>
    <t>Проведение исследовательских работ по определению возможности обустройства тротуара по ул.Б.Хмельницкого от дома 32 до дом 52</t>
  </si>
  <si>
    <t xml:space="preserve"> Подпрограмма «Строительство, реконструкция, капитальный ремонт, ремонт и содержание автомобильных дорог города Туапсе»  </t>
  </si>
  <si>
    <t>Организация и проведение голосования по отбору общественных территорий для благоустройства</t>
  </si>
  <si>
    <t>Смотр-конкурс на лучшее архитектурное произведение 2018-2020гг.</t>
  </si>
  <si>
    <t>Приобретение оборудования для тифлокомментирования и субтитрирования, для оснащения кинозалов, находящихся в оперативном управлении МАУК «Центр кино и досуга «Россия»»</t>
  </si>
  <si>
    <t>Обеспечение доступности для маломобильных граждан наземных пешеходных переходов (обозначенных дорожными знаками и/или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 города Туапсе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</si>
  <si>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</si>
  <si>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</si>
  <si>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r>
      <t xml:space="preserve">обеспечение деятельности Централизованной библиотечной системы </t>
    </r>
    <r>
      <rPr>
        <b/>
        <sz val="10"/>
        <rFont val="Arial"/>
        <family val="2"/>
        <charset val="204"/>
      </rPr>
      <t>местный бюджет</t>
    </r>
  </si>
  <si>
    <t>прочие учреждения, в том числе:</t>
  </si>
  <si>
    <r>
      <t xml:space="preserve">обеспечение деятельности Городского организационно- методического центра </t>
    </r>
    <r>
      <rPr>
        <b/>
        <sz val="10"/>
        <rFont val="Arial"/>
        <family val="2"/>
        <charset val="204"/>
      </rPr>
      <t xml:space="preserve"> местный бюджет</t>
    </r>
  </si>
  <si>
    <t>Развитие культуры Краснодарского края</t>
  </si>
  <si>
    <t>Финансовый резерв на мероприятия по ликвидации чрезвычайных ситуаций и стихийных бедствий, выполняемых в рамках специальных решений</t>
  </si>
  <si>
    <t xml:space="preserve">Обеспечение деятельности аварийно-спасательных служб и (или) аварийно-спасательных формирований </t>
  </si>
  <si>
    <t>Распределительные газопроводы среднего и низкого давления по микрорайонам</t>
  </si>
  <si>
    <t>Распределительный газопровод среднего и низкого давления по ул. Весеняя с установкой ГРП-62 и ГРП-61 в г. Туапсе</t>
  </si>
  <si>
    <t>Распределительные газопроводы низкого давления</t>
  </si>
  <si>
    <t>Распределительный газопровод  низкого давления по пер. Калараша в г. Туапсе</t>
  </si>
  <si>
    <t>Распределительный газопровод низкого давления по ул. Грибоедова, ул. Говорова, туп. Говорова в г. Туапсе</t>
  </si>
  <si>
    <t>Ремонт газгольдерных в г. Туапсе</t>
  </si>
  <si>
    <t>Мероприятия по техническому обслуживанию газопроводов в г. Туапсе</t>
  </si>
  <si>
    <t>Оплата за коммунальные услуги</t>
  </si>
  <si>
    <t>Проведение текущего ремонта помещений (жилых нежилых) входящих в состав муниципальной казны</t>
  </si>
  <si>
    <t>Проведение технической инвентаризации (изготовление технических и кадастровых паспортов)</t>
  </si>
  <si>
    <t>Транспортный налог</t>
  </si>
  <si>
    <t>Проектно-изыскательские работы по объекту: "Многофункциональный спортивный комплекс "ТУАПСЕ" по ул.Калараша в г.Туапсе"</t>
  </si>
  <si>
    <t>Проектно-изыскательские работы по объекту""Благоустройство  Привокзальной площади в г. Туапсе"</t>
  </si>
  <si>
    <t>Изготовление постамента "Героям ВОВ"</t>
  </si>
  <si>
    <r>
      <t xml:space="preserve">Благоустройство детских и спортивных площадок </t>
    </r>
    <r>
      <rPr>
        <b/>
        <sz val="10"/>
        <color indexed="8"/>
        <rFont val="Times New Roman"/>
        <family val="1"/>
        <charset val="204"/>
      </rPr>
      <t>краевой бюджет</t>
    </r>
  </si>
  <si>
    <t>Государственная программа Краснодарского края "Развитие топливно-энергетического комплекса"</t>
  </si>
  <si>
    <t>Государственная программа Краснодарского края "Развитие жилищно-коммунального хозяйства"</t>
  </si>
  <si>
    <t>Государственная программа Краснодарского края "Доступная среда"</t>
  </si>
  <si>
    <t>Государственная программа Краснодарского края "Развитие сети автомобильных дорог Краснодарского края"</t>
  </si>
  <si>
    <t>Реконструкция ВЛ - 0,4 кВ от ТП - 158 по ул. Строителей, ул.Ломоносова (проект)</t>
  </si>
  <si>
    <t xml:space="preserve">Разработка проектно-сметной документации, прохождение экспертизы, геодезическая съемка </t>
  </si>
  <si>
    <r>
      <t xml:space="preserve">Мониторинг выполнения Сетевого план-графика расходования бюджетных средств программным методом по состоянию на  31.12.2020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</si>
  <si>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Реализация мероприятий муниципальной программы "Молодежь города Туапсе"</t>
  </si>
  <si>
    <t>Ремонт уличного освещения</t>
  </si>
  <si>
    <t>Оформление города к праздничным мероприятиям</t>
  </si>
  <si>
    <t>Ликвидация стихийных свалок</t>
  </si>
  <si>
    <t>Содержание городского кладбища по  ул. Калараша</t>
  </si>
  <si>
    <t>Благоустройство городского кладбища по ул. Калараша</t>
  </si>
  <si>
    <t>Содержание городского кладбища по  ул. Бондаренко</t>
  </si>
  <si>
    <t>Ремонт тротуара по ул. Горького</t>
  </si>
  <si>
    <t>Проектно-сметная документация (ремонт), заключение экспертов</t>
  </si>
  <si>
    <t>Комплексная схема организации дорожного движения</t>
  </si>
  <si>
    <t>Выполнение неотложных аварийно-востоновительных работ по востоновлению объекта жилищно-комунального хозяйства "Самотечный трубопровод от ОС в Черное море" (в районе НПС "Заречье" Краснодарского РУМН АО "Ччерномортранснефть")</t>
  </si>
  <si>
    <t>Приобретение дезинфицирующих средств, одноразовых масок и одноразовых перчаток</t>
  </si>
  <si>
    <t>Дезинфекция улиц и остановочных комплексов на территории города Туапсе</t>
  </si>
  <si>
    <t>Восполнение резерва материальных ресурсов для ликвидации ЧС</t>
  </si>
  <si>
    <t>Переработка Паспорта безопасности Туапсинского городского поселения Туапсинского  района</t>
  </si>
  <si>
    <t>Разработка документации по безопасности гидротехнического сооружения "Берегоукрепления реки Паук"</t>
  </si>
  <si>
    <t>Разработка документации по предотвращению м локализации возможных аварий на ГТС</t>
  </si>
  <si>
    <t>Расчистка русел рек,ручьев и малых водотоков от мусора, карчей, наносов в границах Туапсинского городского поселения</t>
  </si>
  <si>
    <t>Страхование вероятного вреда, который может быть причинен в результате аврии берегоукрепительных сооружений р. Паук</t>
  </si>
  <si>
    <t>Техническое обслуживание и ремонт оборудования автоматезированной системы оперативного контроля и мониторинга паводковой ситуации</t>
  </si>
  <si>
    <t>Обслуживание сигнализатора уровня воды" КИМГ-СП2"(2шт)</t>
  </si>
  <si>
    <t>Техническое обслуживание электросирен</t>
  </si>
  <si>
    <t>Техническое обслуживание аппаратуры АСО-8</t>
  </si>
  <si>
    <t>Обеспечение функционирования линий связи от ЕДДС города Туапсе до громкоговоритнлей</t>
  </si>
  <si>
    <t>Ремонт грокоговорителей</t>
  </si>
  <si>
    <t>Подводящий газопровод среднего давления в г.Туапсе по ул. Судоремонтников до ГГРП 6 с установкой ГРП</t>
  </si>
  <si>
    <t>Распределительные газопроводы среднего и низкого давления по ул. Новицкого, пер. Уральский, ул. Фурманова, пер. Самарский, ул. Киселева, ул. Крутая с установкой ГРП-38, ГРП-41 в г. Туапсе</t>
  </si>
  <si>
    <t xml:space="preserve">Распределительный газопровод низкого давления к жилым домам по ул. Лазурная, ул. Ключевая с установкой ГРП и газопроводами-отводами среднего давления в г.Туапсе </t>
  </si>
  <si>
    <t>Распределительный газопровод низкого давления от ГРП пер. Тихий в  г. Туапсе</t>
  </si>
  <si>
    <t>Корректировка схемы газоснабжения</t>
  </si>
  <si>
    <t>Экспертиза промышленной безопасности двух подземных резервуаров сжиженного газа и головок редукционных-испарительных по ул. Судоремонтников, 72</t>
  </si>
  <si>
    <t>Текущий ремонт ВЛ - 0,4 кВ МКД по ул. Г.Петрогвой,4 и М.Жукова,11</t>
  </si>
  <si>
    <t>Текущий ремонт КРУН - 6/10 Кв силового трансформатора 2,5 мВт в районе ТП 21</t>
  </si>
  <si>
    <t>Организация внешнего финансового контроля за правомерным и целевым использованием бюджетных средств</t>
  </si>
  <si>
    <t>Выплата процентов по кредитам</t>
  </si>
  <si>
    <t>Формирование расходов на исполнение судебных актов по решениям судебных органов</t>
  </si>
  <si>
    <t>в том числе за счет средств местного бюджета</t>
  </si>
  <si>
    <t>Проведение работ по оценке имущества муниципальной казны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</si>
</sst>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  <numFmt numFmtId="168" formatCode="#,##0.0_ ;\-#,##0.0\ 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</font>
    <font>
      <b/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5" fontId="6" fillId="0" borderId="0"/>
    <xf numFmtId="164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</cellStyleXfs>
  <cellXfs count="644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1" fillId="0" borderId="3" xfId="1" applyBorder="1"/>
    <xf numFmtId="0" fontId="4" fillId="3" borderId="18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21" fillId="3" borderId="3" xfId="7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165" fontId="5" fillId="3" borderId="3" xfId="6" applyNumberFormat="1" applyFont="1" applyFill="1" applyBorder="1" applyAlignment="1" applyProtection="1">
      <alignment horizontal="center" vertical="center" wrapText="1"/>
    </xf>
    <xf numFmtId="0" fontId="1" fillId="3" borderId="3" xfId="1" applyFill="1" applyBorder="1"/>
    <xf numFmtId="165" fontId="5" fillId="3" borderId="7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6" applyFont="1" applyFill="1" applyBorder="1" applyAlignment="1" applyProtection="1">
      <alignment horizontal="center" vertical="center" wrapText="1"/>
    </xf>
    <xf numFmtId="165" fontId="29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29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/>
    <xf numFmtId="0" fontId="18" fillId="5" borderId="3" xfId="1" applyFont="1" applyFill="1" applyBorder="1" applyAlignment="1">
      <alignment horizontal="center" vertical="center" wrapText="1"/>
    </xf>
    <xf numFmtId="165" fontId="29" fillId="3" borderId="24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20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1" applyFont="1" applyFill="1" applyBorder="1" applyAlignment="1">
      <alignment horizontal="right" vertical="center"/>
    </xf>
    <xf numFmtId="0" fontId="23" fillId="3" borderId="3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left" vertical="center" wrapText="1"/>
      <protection locked="0"/>
    </xf>
    <xf numFmtId="166" fontId="28" fillId="3" borderId="3" xfId="6" applyNumberFormat="1" applyFont="1" applyFill="1" applyBorder="1" applyAlignment="1" applyProtection="1">
      <alignment horizontal="right" vertical="center" wrapText="1"/>
    </xf>
    <xf numFmtId="0" fontId="4" fillId="6" borderId="16" xfId="1" applyFont="1" applyFill="1" applyBorder="1" applyAlignment="1" applyProtection="1">
      <alignment horizontal="center" vertical="center" wrapText="1"/>
      <protection locked="0"/>
    </xf>
    <xf numFmtId="165" fontId="5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165" fontId="5" fillId="6" borderId="3" xfId="6" applyNumberFormat="1" applyFont="1" applyFill="1" applyBorder="1" applyAlignment="1" applyProtection="1">
      <alignment horizontal="center" vertical="center" wrapText="1"/>
    </xf>
    <xf numFmtId="165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</xf>
    <xf numFmtId="0" fontId="23" fillId="3" borderId="9" xfId="0" applyFont="1" applyFill="1" applyBorder="1" applyAlignment="1">
      <alignment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4" fillId="6" borderId="18" xfId="1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left" vertical="center" wrapText="1"/>
      <protection locked="0"/>
    </xf>
    <xf numFmtId="165" fontId="5" fillId="6" borderId="10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vertical="center" wrapText="1"/>
    </xf>
    <xf numFmtId="0" fontId="12" fillId="3" borderId="3" xfId="1" applyFont="1" applyFill="1" applyBorder="1" applyAlignment="1">
      <alignment horizontal="center"/>
    </xf>
    <xf numFmtId="0" fontId="12" fillId="3" borderId="3" xfId="1" applyFont="1" applyFill="1" applyBorder="1"/>
    <xf numFmtId="0" fontId="12" fillId="3" borderId="4" xfId="1" applyFont="1" applyFill="1" applyBorder="1"/>
    <xf numFmtId="0" fontId="12" fillId="3" borderId="4" xfId="1" applyFont="1" applyFill="1" applyBorder="1" applyAlignment="1">
      <alignment horizontal="center"/>
    </xf>
    <xf numFmtId="2" fontId="12" fillId="3" borderId="3" xfId="1" applyNumberFormat="1" applyFont="1" applyFill="1" applyBorder="1" applyAlignment="1">
      <alignment horizontal="center"/>
    </xf>
    <xf numFmtId="2" fontId="21" fillId="6" borderId="3" xfId="0" applyNumberFormat="1" applyFont="1" applyFill="1" applyBorder="1" applyAlignment="1">
      <alignment horizontal="right" vertical="center" wrapText="1"/>
    </xf>
    <xf numFmtId="165" fontId="5" fillId="6" borderId="3" xfId="3" applyNumberFormat="1" applyFont="1" applyFill="1" applyBorder="1" applyAlignment="1" applyProtection="1">
      <alignment horizontal="right" vertical="center" wrapText="1"/>
      <protection locked="0"/>
    </xf>
    <xf numFmtId="165" fontId="25" fillId="3" borderId="3" xfId="6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Protection="1">
      <protection locked="0"/>
    </xf>
    <xf numFmtId="165" fontId="29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6" borderId="3" xfId="1" applyFont="1" applyFill="1" applyBorder="1" applyAlignment="1" applyProtection="1">
      <alignment horizontal="left" vertical="center" wrapText="1"/>
      <protection locked="0"/>
    </xf>
    <xf numFmtId="0" fontId="4" fillId="6" borderId="23" xfId="1" applyFont="1" applyFill="1" applyBorder="1" applyAlignment="1" applyProtection="1">
      <alignment horizontal="center" vertical="center" wrapText="1"/>
      <protection locked="0"/>
    </xf>
    <xf numFmtId="0" fontId="4" fillId="6" borderId="20" xfId="1" applyFont="1" applyFill="1" applyBorder="1" applyAlignment="1" applyProtection="1">
      <alignment horizontal="center" vertical="center" wrapText="1"/>
      <protection locked="0"/>
    </xf>
    <xf numFmtId="165" fontId="5" fillId="6" borderId="23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1" fillId="3" borderId="7" xfId="1" applyFill="1" applyBorder="1"/>
    <xf numFmtId="0" fontId="27" fillId="3" borderId="20" xfId="1" applyFont="1" applyFill="1" applyBorder="1" applyAlignment="1" applyProtection="1">
      <alignment horizontal="center" vertical="center" wrapText="1"/>
      <protection locked="0"/>
    </xf>
    <xf numFmtId="0" fontId="10" fillId="6" borderId="32" xfId="1" applyFont="1" applyFill="1" applyBorder="1" applyAlignment="1" applyProtection="1">
      <alignment horizontal="center" vertical="center" wrapText="1"/>
      <protection locked="0"/>
    </xf>
    <xf numFmtId="0" fontId="25" fillId="6" borderId="20" xfId="0" applyFont="1" applyFill="1" applyBorder="1" applyAlignment="1">
      <alignment horizontal="left" vertical="top" wrapText="1"/>
    </xf>
    <xf numFmtId="0" fontId="4" fillId="6" borderId="32" xfId="1" applyFont="1" applyFill="1" applyBorder="1" applyAlignment="1" applyProtection="1">
      <alignment horizontal="center" vertical="center" wrapText="1"/>
      <protection locked="0"/>
    </xf>
    <xf numFmtId="0" fontId="4" fillId="6" borderId="4" xfId="1" applyFont="1" applyFill="1" applyBorder="1" applyAlignment="1" applyProtection="1">
      <alignment horizontal="center" vertical="center" wrapText="1"/>
      <protection locked="0"/>
    </xf>
    <xf numFmtId="0" fontId="25" fillId="6" borderId="3" xfId="0" applyFont="1" applyFill="1" applyBorder="1" applyAlignment="1">
      <alignment horizontal="left" vertical="top" wrapText="1"/>
    </xf>
    <xf numFmtId="0" fontId="35" fillId="6" borderId="3" xfId="0" applyFont="1" applyFill="1" applyBorder="1" applyAlignment="1">
      <alignment horizontal="center" vertical="center" wrapText="1"/>
    </xf>
    <xf numFmtId="0" fontId="1" fillId="6" borderId="3" xfId="1" applyFill="1" applyBorder="1" applyProtection="1">
      <protection locked="0"/>
    </xf>
    <xf numFmtId="0" fontId="29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1" applyFont="1" applyFill="1" applyBorder="1" applyAlignment="1">
      <alignment horizontal="left" vertical="top" wrapText="1"/>
    </xf>
    <xf numFmtId="0" fontId="23" fillId="6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3" xfId="1" applyFill="1" applyBorder="1"/>
    <xf numFmtId="165" fontId="21" fillId="3" borderId="3" xfId="6" applyNumberFormat="1" applyFont="1" applyFill="1" applyBorder="1" applyAlignment="1" applyProtection="1">
      <alignment horizontal="center" vertical="center" wrapText="1"/>
      <protection locked="0"/>
    </xf>
    <xf numFmtId="167" fontId="16" fillId="3" borderId="3" xfId="4" applyNumberFormat="1" applyFont="1" applyFill="1" applyBorder="1" applyAlignment="1">
      <alignment horizontal="center" vertical="center" wrapText="1"/>
    </xf>
    <xf numFmtId="167" fontId="16" fillId="3" borderId="3" xfId="4" applyNumberFormat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166" fontId="23" fillId="3" borderId="3" xfId="1" applyNumberFormat="1" applyFont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167" fontId="16" fillId="3" borderId="3" xfId="4" applyNumberFormat="1" applyFont="1" applyFill="1" applyBorder="1" applyAlignment="1">
      <alignment horizontal="center" vertical="top"/>
    </xf>
    <xf numFmtId="0" fontId="23" fillId="3" borderId="3" xfId="1" applyFont="1" applyFill="1" applyBorder="1" applyAlignment="1">
      <alignment horizontal="center" vertical="top"/>
    </xf>
    <xf numFmtId="0" fontId="1" fillId="3" borderId="23" xfId="1" applyFill="1" applyBorder="1" applyAlignment="1"/>
    <xf numFmtId="0" fontId="23" fillId="3" borderId="7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23" fillId="3" borderId="3" xfId="1" applyFont="1" applyFill="1" applyBorder="1"/>
    <xf numFmtId="0" fontId="23" fillId="3" borderId="3" xfId="1" applyFont="1" applyFill="1" applyBorder="1" applyAlignment="1">
      <alignment horizontal="center"/>
    </xf>
    <xf numFmtId="165" fontId="5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9" fillId="6" borderId="3" xfId="3" applyNumberFormat="1" applyFont="1" applyFill="1" applyBorder="1" applyAlignment="1" applyProtection="1">
      <alignment horizontal="center" vertical="center" wrapText="1"/>
      <protection locked="0"/>
    </xf>
    <xf numFmtId="166" fontId="11" fillId="3" borderId="3" xfId="0" applyNumberFormat="1" applyFont="1" applyFill="1" applyBorder="1" applyAlignment="1" applyProtection="1">
      <alignment horizontal="right" vertical="center"/>
      <protection locked="0"/>
    </xf>
    <xf numFmtId="166" fontId="3" fillId="3" borderId="3" xfId="0" applyNumberFormat="1" applyFont="1" applyFill="1" applyBorder="1" applyAlignment="1" applyProtection="1">
      <alignment horizontal="right" vertical="center"/>
      <protection locked="0"/>
    </xf>
    <xf numFmtId="166" fontId="28" fillId="3" borderId="9" xfId="6" applyNumberFormat="1" applyFont="1" applyFill="1" applyBorder="1" applyAlignment="1" applyProtection="1">
      <alignment horizontal="right" vertical="center" wrapText="1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4" fillId="3" borderId="22" xfId="1" applyFont="1" applyFill="1" applyBorder="1" applyAlignment="1" applyProtection="1">
      <alignment horizontal="center" vertical="center" wrapText="1"/>
      <protection locked="0"/>
    </xf>
    <xf numFmtId="0" fontId="29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ill="1" applyBorder="1"/>
    <xf numFmtId="0" fontId="15" fillId="3" borderId="7" xfId="1" applyFont="1" applyFill="1" applyBorder="1"/>
    <xf numFmtId="166" fontId="15" fillId="3" borderId="7" xfId="1" applyNumberFormat="1" applyFont="1" applyFill="1" applyBorder="1"/>
    <xf numFmtId="0" fontId="0" fillId="3" borderId="3" xfId="0" applyFill="1" applyBorder="1" applyAlignment="1">
      <alignment horizontal="center" vertical="center"/>
    </xf>
    <xf numFmtId="2" fontId="28" fillId="3" borderId="29" xfId="6" applyNumberFormat="1" applyFont="1" applyFill="1" applyBorder="1" applyAlignment="1" applyProtection="1">
      <alignment horizontal="right" vertical="center" wrapText="1"/>
    </xf>
    <xf numFmtId="2" fontId="28" fillId="3" borderId="3" xfId="6" applyNumberFormat="1" applyFont="1" applyFill="1" applyBorder="1" applyAlignment="1" applyProtection="1">
      <alignment horizontal="right" vertical="center" wrapText="1"/>
    </xf>
    <xf numFmtId="2" fontId="11" fillId="3" borderId="3" xfId="0" applyNumberFormat="1" applyFont="1" applyFill="1" applyBorder="1" applyAlignment="1" applyProtection="1">
      <alignment horizontal="right" vertical="center"/>
      <protection locked="0"/>
    </xf>
    <xf numFmtId="2" fontId="28" fillId="3" borderId="9" xfId="6" applyNumberFormat="1" applyFont="1" applyFill="1" applyBorder="1" applyAlignment="1" applyProtection="1">
      <alignment horizontal="right" vertical="center" wrapText="1"/>
    </xf>
    <xf numFmtId="2" fontId="11" fillId="3" borderId="9" xfId="0" applyNumberFormat="1" applyFont="1" applyFill="1" applyBorder="1" applyAlignment="1" applyProtection="1">
      <alignment horizontal="right" vertical="center"/>
      <protection locked="0"/>
    </xf>
    <xf numFmtId="0" fontId="18" fillId="5" borderId="23" xfId="1" applyFont="1" applyFill="1" applyBorder="1" applyAlignment="1">
      <alignment horizontal="center" vertical="center" wrapText="1"/>
    </xf>
    <xf numFmtId="166" fontId="24" fillId="3" borderId="3" xfId="6" applyNumberFormat="1" applyFont="1" applyFill="1" applyBorder="1" applyAlignment="1" applyProtection="1">
      <alignment horizontal="center" vertical="center" wrapText="1"/>
    </xf>
    <xf numFmtId="166" fontId="25" fillId="3" borderId="3" xfId="6" applyNumberFormat="1" applyFont="1" applyFill="1" applyBorder="1" applyAlignment="1" applyProtection="1">
      <alignment horizontal="right" vertical="center" wrapText="1"/>
    </xf>
    <xf numFmtId="166" fontId="25" fillId="3" borderId="3" xfId="0" applyNumberFormat="1" applyFont="1" applyFill="1" applyBorder="1" applyAlignment="1" applyProtection="1">
      <alignment horizontal="right" vertical="center"/>
      <protection locked="0"/>
    </xf>
    <xf numFmtId="2" fontId="24" fillId="3" borderId="3" xfId="6" applyNumberFormat="1" applyFont="1" applyFill="1" applyBorder="1" applyAlignment="1" applyProtection="1">
      <alignment horizontal="center" vertical="center" wrapText="1"/>
    </xf>
    <xf numFmtId="166" fontId="23" fillId="3" borderId="3" xfId="1" applyNumberFormat="1" applyFont="1" applyFill="1" applyBorder="1" applyAlignment="1">
      <alignment horizontal="center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9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6" borderId="4" xfId="1" applyFont="1" applyFill="1" applyBorder="1" applyAlignment="1" applyProtection="1">
      <alignment horizontal="center" vertical="center" wrapText="1"/>
      <protection locked="0"/>
    </xf>
    <xf numFmtId="0" fontId="29" fillId="6" borderId="4" xfId="3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right" vertical="center"/>
      <protection locked="0"/>
    </xf>
    <xf numFmtId="49" fontId="3" fillId="3" borderId="11" xfId="0" applyNumberFormat="1" applyFont="1" applyFill="1" applyBorder="1" applyAlignment="1" applyProtection="1">
      <alignment horizontal="right" vertical="center"/>
      <protection locked="0"/>
    </xf>
    <xf numFmtId="166" fontId="15" fillId="3" borderId="27" xfId="1" applyNumberFormat="1" applyFont="1" applyFill="1" applyBorder="1"/>
    <xf numFmtId="165" fontId="5" fillId="6" borderId="36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Fill="1" applyBorder="1" applyAlignment="1">
      <alignment horizontal="center" vertical="center"/>
    </xf>
    <xf numFmtId="165" fontId="5" fillId="6" borderId="4" xfId="3" applyNumberFormat="1" applyFont="1" applyFill="1" applyBorder="1" applyAlignment="1" applyProtection="1">
      <alignment horizontal="center" vertical="center" wrapText="1"/>
      <protection locked="0"/>
    </xf>
    <xf numFmtId="165" fontId="5" fillId="6" borderId="0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4" xfId="3" applyNumberFormat="1" applyFont="1" applyFill="1" applyBorder="1" applyAlignment="1" applyProtection="1">
      <alignment horizontal="left" vertical="center" wrapText="1"/>
      <protection locked="0"/>
    </xf>
    <xf numFmtId="0" fontId="1" fillId="3" borderId="4" xfId="1" applyFill="1" applyBorder="1"/>
    <xf numFmtId="165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5" fillId="6" borderId="33" xfId="3" applyNumberFormat="1" applyFont="1" applyFill="1" applyBorder="1" applyAlignment="1" applyProtection="1">
      <alignment horizontal="center" vertical="center" wrapText="1"/>
      <protection locked="0"/>
    </xf>
    <xf numFmtId="2" fontId="21" fillId="6" borderId="4" xfId="0" applyNumberFormat="1" applyFont="1" applyFill="1" applyBorder="1" applyAlignment="1">
      <alignment horizontal="right" vertical="center" wrapText="1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34" xfId="1" applyFont="1" applyFill="1" applyBorder="1" applyAlignment="1" applyProtection="1">
      <alignment horizontal="center" vertical="center" wrapText="1"/>
      <protection locked="0"/>
    </xf>
    <xf numFmtId="0" fontId="1" fillId="0" borderId="23" xfId="1" applyBorder="1"/>
    <xf numFmtId="0" fontId="1" fillId="0" borderId="3" xfId="1" applyBorder="1" applyProtection="1">
      <protection locked="0"/>
    </xf>
    <xf numFmtId="0" fontId="12" fillId="3" borderId="4" xfId="0" applyFont="1" applyFill="1" applyBorder="1" applyProtection="1">
      <protection locked="0"/>
    </xf>
    <xf numFmtId="0" fontId="1" fillId="3" borderId="3" xfId="1" applyFill="1" applyBorder="1" applyProtection="1"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166" fontId="23" fillId="2" borderId="3" xfId="1" applyNumberFormat="1" applyFont="1" applyFill="1" applyBorder="1" applyAlignment="1">
      <alignment horizontal="center" vertical="center"/>
    </xf>
    <xf numFmtId="166" fontId="21" fillId="3" borderId="23" xfId="1" applyNumberFormat="1" applyFont="1" applyFill="1" applyBorder="1" applyAlignment="1">
      <alignment horizontal="center" vertical="center"/>
    </xf>
    <xf numFmtId="166" fontId="1" fillId="3" borderId="3" xfId="1" applyNumberFormat="1" applyFill="1" applyBorder="1" applyAlignment="1">
      <alignment horizontal="center" vertical="center"/>
    </xf>
    <xf numFmtId="166" fontId="32" fillId="3" borderId="23" xfId="1" applyNumberFormat="1" applyFont="1" applyFill="1" applyBorder="1" applyAlignment="1">
      <alignment horizontal="center" vertical="center"/>
    </xf>
    <xf numFmtId="166" fontId="15" fillId="3" borderId="3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 applyProtection="1">
      <alignment horizontal="center" vertical="center"/>
      <protection locked="0"/>
    </xf>
    <xf numFmtId="0" fontId="37" fillId="3" borderId="3" xfId="0" applyFont="1" applyFill="1" applyBorder="1" applyAlignment="1">
      <alignment horizontal="center" vertical="center" wrapText="1"/>
    </xf>
    <xf numFmtId="0" fontId="15" fillId="6" borderId="3" xfId="1" applyFont="1" applyFill="1" applyBorder="1"/>
    <xf numFmtId="9" fontId="12" fillId="3" borderId="3" xfId="1" applyNumberFormat="1" applyFont="1" applyFill="1" applyBorder="1"/>
    <xf numFmtId="0" fontId="1" fillId="0" borderId="3" xfId="1" applyFill="1" applyBorder="1" applyProtection="1">
      <protection locked="0"/>
    </xf>
    <xf numFmtId="0" fontId="1" fillId="0" borderId="0" xfId="1" applyFill="1" applyProtection="1">
      <protection locked="0"/>
    </xf>
    <xf numFmtId="164" fontId="1" fillId="3" borderId="3" xfId="1" applyNumberFormat="1" applyFill="1" applyBorder="1" applyAlignment="1">
      <alignment horizontal="center" vertical="center"/>
    </xf>
    <xf numFmtId="166" fontId="25" fillId="2" borderId="38" xfId="0" applyNumberFormat="1" applyFont="1" applyFill="1" applyBorder="1" applyAlignment="1">
      <alignment horizontal="center" vertical="center" wrapText="1"/>
    </xf>
    <xf numFmtId="166" fontId="25" fillId="3" borderId="3" xfId="1" applyNumberFormat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166" fontId="11" fillId="3" borderId="3" xfId="1" applyNumberFormat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6" borderId="3" xfId="1" applyFont="1" applyFill="1" applyBorder="1" applyAlignment="1" applyProtection="1">
      <alignment horizontal="center" vertical="center"/>
      <protection locked="0"/>
    </xf>
    <xf numFmtId="2" fontId="15" fillId="3" borderId="3" xfId="0" applyNumberFormat="1" applyFont="1" applyFill="1" applyBorder="1" applyAlignment="1" applyProtection="1">
      <alignment horizontal="center" vertical="center"/>
      <protection locked="0"/>
    </xf>
    <xf numFmtId="2" fontId="15" fillId="3" borderId="3" xfId="1" applyNumberFormat="1" applyFont="1" applyFill="1" applyBorder="1" applyAlignment="1">
      <alignment horizontal="center" vertical="center"/>
    </xf>
    <xf numFmtId="166" fontId="15" fillId="3" borderId="3" xfId="1" applyNumberFormat="1" applyFont="1" applyFill="1" applyBorder="1"/>
    <xf numFmtId="0" fontId="15" fillId="3" borderId="3" xfId="1" applyFont="1" applyFill="1" applyBorder="1" applyProtection="1">
      <protection locked="0"/>
    </xf>
    <xf numFmtId="166" fontId="15" fillId="3" borderId="3" xfId="1" applyNumberFormat="1" applyFont="1" applyFill="1" applyBorder="1" applyProtection="1">
      <protection locked="0"/>
    </xf>
    <xf numFmtId="166" fontId="15" fillId="3" borderId="9" xfId="1" applyNumberFormat="1" applyFont="1" applyFill="1" applyBorder="1"/>
    <xf numFmtId="166" fontId="15" fillId="3" borderId="4" xfId="1" applyNumberFormat="1" applyFont="1" applyFill="1" applyBorder="1"/>
    <xf numFmtId="164" fontId="21" fillId="5" borderId="3" xfId="1" applyNumberFormat="1" applyFont="1" applyFill="1" applyBorder="1" applyAlignment="1">
      <alignment horizontal="center" vertical="center"/>
    </xf>
    <xf numFmtId="2" fontId="21" fillId="5" borderId="3" xfId="1" applyNumberFormat="1" applyFont="1" applyFill="1" applyBorder="1" applyAlignment="1">
      <alignment horizontal="center" vertical="center"/>
    </xf>
    <xf numFmtId="0" fontId="29" fillId="5" borderId="23" xfId="0" applyFont="1" applyFill="1" applyBorder="1" applyAlignment="1" applyProtection="1">
      <alignment horizontal="center" vertical="center" wrapText="1"/>
    </xf>
    <xf numFmtId="166" fontId="24" fillId="3" borderId="3" xfId="6" applyNumberFormat="1" applyFont="1" applyFill="1" applyBorder="1" applyAlignment="1" applyProtection="1">
      <alignment horizontal="right" vertical="center" wrapText="1"/>
    </xf>
    <xf numFmtId="0" fontId="33" fillId="6" borderId="3" xfId="1" applyFont="1" applyFill="1" applyBorder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4" borderId="0" xfId="1" applyFill="1"/>
    <xf numFmtId="0" fontId="33" fillId="6" borderId="3" xfId="1" applyFont="1" applyFill="1" applyBorder="1" applyAlignment="1">
      <alignment horizontal="center" vertical="center"/>
    </xf>
    <xf numFmtId="165" fontId="27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ill="1"/>
    <xf numFmtId="0" fontId="12" fillId="2" borderId="3" xfId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 wrapText="1"/>
    </xf>
    <xf numFmtId="0" fontId="12" fillId="2" borderId="7" xfId="1" applyFont="1" applyFill="1" applyBorder="1" applyAlignment="1">
      <alignment wrapText="1"/>
    </xf>
    <xf numFmtId="0" fontId="12" fillId="2" borderId="3" xfId="1" applyFont="1" applyFill="1" applyBorder="1"/>
    <xf numFmtId="165" fontId="24" fillId="2" borderId="3" xfId="3" applyNumberFormat="1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 applyProtection="1">
      <protection locked="0"/>
    </xf>
    <xf numFmtId="165" fontId="29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Protection="1">
      <protection locked="0"/>
    </xf>
    <xf numFmtId="9" fontId="12" fillId="2" borderId="3" xfId="1" applyNumberFormat="1" applyFont="1" applyFill="1" applyBorder="1"/>
    <xf numFmtId="0" fontId="23" fillId="2" borderId="3" xfId="1" applyFont="1" applyFill="1" applyBorder="1" applyAlignment="1">
      <alignment wrapText="1"/>
    </xf>
    <xf numFmtId="166" fontId="1" fillId="2" borderId="3" xfId="1" applyNumberFormat="1" applyFill="1" applyBorder="1"/>
    <xf numFmtId="0" fontId="23" fillId="2" borderId="28" xfId="0" applyFont="1" applyFill="1" applyBorder="1" applyAlignment="1">
      <alignment vertical="top" wrapText="1"/>
    </xf>
    <xf numFmtId="0" fontId="23" fillId="2" borderId="3" xfId="1" applyFont="1" applyFill="1" applyBorder="1" applyAlignment="1">
      <alignment horizontal="left" wrapText="1"/>
    </xf>
    <xf numFmtId="0" fontId="23" fillId="2" borderId="3" xfId="1" applyFont="1" applyFill="1" applyBorder="1" applyAlignment="1">
      <alignment horizontal="left" vertical="top" wrapText="1"/>
    </xf>
    <xf numFmtId="0" fontId="25" fillId="2" borderId="3" xfId="1" applyFont="1" applyFill="1" applyBorder="1" applyAlignment="1">
      <alignment horizontal="center" vertical="center" wrapText="1"/>
    </xf>
    <xf numFmtId="166" fontId="25" fillId="2" borderId="23" xfId="1" applyNumberFormat="1" applyFont="1" applyFill="1" applyBorder="1" applyAlignment="1">
      <alignment horizontal="center" vertical="center"/>
    </xf>
    <xf numFmtId="166" fontId="25" fillId="2" borderId="3" xfId="1" applyNumberFormat="1" applyFont="1" applyFill="1" applyBorder="1" applyAlignment="1">
      <alignment horizontal="center" vertical="center"/>
    </xf>
    <xf numFmtId="166" fontId="25" fillId="2" borderId="3" xfId="1" applyNumberFormat="1" applyFont="1" applyFill="1" applyBorder="1" applyAlignment="1">
      <alignment vertical="center"/>
    </xf>
    <xf numFmtId="166" fontId="25" fillId="2" borderId="3" xfId="1" applyNumberFormat="1" applyFont="1" applyFill="1" applyBorder="1" applyAlignment="1"/>
    <xf numFmtId="0" fontId="23" fillId="2" borderId="14" xfId="0" applyFont="1" applyFill="1" applyBorder="1" applyAlignment="1">
      <alignment vertical="top" wrapText="1"/>
    </xf>
    <xf numFmtId="165" fontId="21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14" xfId="0" applyFont="1" applyFill="1" applyBorder="1" applyAlignment="1">
      <alignment vertical="top" wrapText="1"/>
    </xf>
    <xf numFmtId="165" fontId="25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>
      <alignment vertical="top" wrapText="1"/>
    </xf>
    <xf numFmtId="0" fontId="25" fillId="2" borderId="3" xfId="1" applyFont="1" applyFill="1" applyBorder="1"/>
    <xf numFmtId="166" fontId="23" fillId="2" borderId="38" xfId="0" applyNumberFormat="1" applyFont="1" applyFill="1" applyBorder="1" applyAlignment="1" applyProtection="1">
      <alignment horizontal="center" vertical="center"/>
      <protection locked="0"/>
    </xf>
    <xf numFmtId="166" fontId="23" fillId="2" borderId="38" xfId="0" applyNumberFormat="1" applyFont="1" applyFill="1" applyBorder="1" applyAlignment="1">
      <alignment horizontal="center" vertical="center" wrapText="1"/>
    </xf>
    <xf numFmtId="166" fontId="23" fillId="2" borderId="3" xfId="0" applyNumberFormat="1" applyFont="1" applyFill="1" applyBorder="1" applyAlignment="1">
      <alignment horizontal="center" vertical="center" wrapText="1"/>
    </xf>
    <xf numFmtId="166" fontId="23" fillId="2" borderId="4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166" fontId="25" fillId="2" borderId="25" xfId="1" applyNumberFormat="1" applyFont="1" applyFill="1" applyBorder="1" applyAlignment="1">
      <alignment horizontal="center" vertical="center"/>
    </xf>
    <xf numFmtId="166" fontId="25" fillId="2" borderId="7" xfId="1" applyNumberFormat="1" applyFont="1" applyFill="1" applyBorder="1" applyAlignment="1">
      <alignment horizontal="center" vertical="center"/>
    </xf>
    <xf numFmtId="166" fontId="25" fillId="2" borderId="27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25" fillId="2" borderId="30" xfId="1" applyNumberFormat="1" applyFont="1" applyFill="1" applyBorder="1" applyAlignment="1">
      <alignment horizontal="center" vertical="center" wrapText="1"/>
    </xf>
    <xf numFmtId="166" fontId="25" fillId="2" borderId="33" xfId="1" applyNumberFormat="1" applyFont="1" applyFill="1" applyBorder="1" applyAlignment="1">
      <alignment horizontal="center" vertical="center"/>
    </xf>
    <xf numFmtId="166" fontId="25" fillId="2" borderId="4" xfId="1" applyNumberFormat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19" fillId="2" borderId="0" xfId="0" applyFont="1" applyFill="1" applyAlignment="1">
      <alignment wrapText="1"/>
    </xf>
    <xf numFmtId="166" fontId="1" fillId="2" borderId="3" xfId="1" applyNumberForma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66" fontId="21" fillId="2" borderId="23" xfId="1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wrapText="1"/>
    </xf>
    <xf numFmtId="166" fontId="1" fillId="2" borderId="7" xfId="1" applyNumberForma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0" xfId="1" applyFill="1" applyProtection="1">
      <protection locked="0"/>
    </xf>
    <xf numFmtId="0" fontId="1" fillId="2" borderId="4" xfId="1" applyFill="1" applyBorder="1"/>
    <xf numFmtId="2" fontId="25" fillId="2" borderId="3" xfId="1" applyNumberFormat="1" applyFont="1" applyFill="1" applyBorder="1" applyAlignment="1">
      <alignment horizontal="center" vertical="center"/>
    </xf>
    <xf numFmtId="166" fontId="26" fillId="2" borderId="3" xfId="0" applyNumberFormat="1" applyFont="1" applyFill="1" applyBorder="1" applyAlignment="1">
      <alignment horizontal="center" vertical="center" wrapText="1"/>
    </xf>
    <xf numFmtId="166" fontId="12" fillId="2" borderId="7" xfId="1" applyNumberFormat="1" applyFont="1" applyFill="1" applyBorder="1"/>
    <xf numFmtId="166" fontId="1" fillId="2" borderId="3" xfId="1" applyNumberFormat="1" applyFill="1" applyBorder="1" applyProtection="1">
      <protection locked="0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1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vertical="center" wrapText="1"/>
    </xf>
    <xf numFmtId="166" fontId="1" fillId="0" borderId="3" xfId="1" applyNumberFormat="1" applyFill="1" applyBorder="1"/>
    <xf numFmtId="0" fontId="23" fillId="0" borderId="3" xfId="1" applyFont="1" applyFill="1" applyBorder="1" applyAlignment="1">
      <alignment wrapText="1"/>
    </xf>
    <xf numFmtId="0" fontId="19" fillId="2" borderId="3" xfId="0" applyFont="1" applyFill="1" applyBorder="1" applyAlignment="1">
      <alignment vertical="center" wrapText="1"/>
    </xf>
    <xf numFmtId="0" fontId="25" fillId="2" borderId="23" xfId="1" applyFont="1" applyFill="1" applyBorder="1" applyAlignment="1">
      <alignment horizontal="center" vertical="center" wrapText="1"/>
    </xf>
    <xf numFmtId="166" fontId="25" fillId="2" borderId="13" xfId="0" applyNumberFormat="1" applyFont="1" applyFill="1" applyBorder="1" applyAlignment="1">
      <alignment horizontal="center" vertical="center" wrapText="1"/>
    </xf>
    <xf numFmtId="0" fontId="29" fillId="3" borderId="20" xfId="1" applyFont="1" applyFill="1" applyBorder="1" applyAlignment="1" applyProtection="1">
      <alignment horizontal="center" vertical="center" wrapText="1"/>
      <protection locked="0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166" fontId="3" fillId="3" borderId="37" xfId="0" applyNumberFormat="1" applyFont="1" applyFill="1" applyBorder="1" applyAlignment="1" applyProtection="1">
      <alignment horizontal="right" vertical="center"/>
      <protection locked="0"/>
    </xf>
    <xf numFmtId="166" fontId="25" fillId="3" borderId="38" xfId="0" applyNumberFormat="1" applyFont="1" applyFill="1" applyBorder="1" applyAlignment="1">
      <alignment horizontal="center" vertical="center" wrapText="1"/>
    </xf>
    <xf numFmtId="166" fontId="23" fillId="3" borderId="4" xfId="1" applyNumberFormat="1" applyFont="1" applyFill="1" applyBorder="1" applyAlignment="1">
      <alignment horizontal="center"/>
    </xf>
    <xf numFmtId="0" fontId="23" fillId="3" borderId="4" xfId="1" applyFont="1" applyFill="1" applyBorder="1"/>
    <xf numFmtId="166" fontId="23" fillId="2" borderId="3" xfId="0" applyNumberFormat="1" applyFont="1" applyFill="1" applyBorder="1" applyAlignment="1">
      <alignment horizontal="center" vertical="center" wrapText="1"/>
    </xf>
    <xf numFmtId="166" fontId="23" fillId="2" borderId="4" xfId="0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wrapText="1"/>
    </xf>
    <xf numFmtId="0" fontId="1" fillId="0" borderId="7" xfId="1" applyFont="1" applyBorder="1" applyAlignment="1">
      <alignment wrapText="1"/>
    </xf>
    <xf numFmtId="166" fontId="40" fillId="0" borderId="7" xfId="1" applyNumberFormat="1" applyFont="1" applyBorder="1"/>
    <xf numFmtId="166" fontId="40" fillId="0" borderId="27" xfId="1" applyNumberFormat="1" applyFont="1" applyBorder="1"/>
    <xf numFmtId="0" fontId="25" fillId="0" borderId="40" xfId="0" applyFont="1" applyFill="1" applyBorder="1" applyAlignment="1">
      <alignment horizontal="center" vertical="center" wrapText="1"/>
    </xf>
    <xf numFmtId="164" fontId="32" fillId="3" borderId="3" xfId="1" applyNumberFormat="1" applyFont="1" applyFill="1" applyBorder="1" applyAlignment="1" applyProtection="1">
      <alignment horizontal="center" vertical="center"/>
      <protection locked="0"/>
    </xf>
    <xf numFmtId="0" fontId="4" fillId="6" borderId="7" xfId="1" applyFont="1" applyFill="1" applyBorder="1" applyAlignment="1" applyProtection="1">
      <alignment horizontal="center" vertical="center" wrapText="1"/>
      <protection locked="0"/>
    </xf>
    <xf numFmtId="165" fontId="5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1" applyFill="1" applyBorder="1" applyProtection="1">
      <protection locked="0"/>
    </xf>
    <xf numFmtId="0" fontId="26" fillId="2" borderId="23" xfId="0" applyFont="1" applyFill="1" applyBorder="1" applyAlignment="1">
      <alignment vertical="top" wrapText="1"/>
    </xf>
    <xf numFmtId="166" fontId="24" fillId="0" borderId="4" xfId="6" applyNumberFormat="1" applyFont="1" applyFill="1" applyBorder="1" applyAlignment="1" applyProtection="1">
      <alignment horizontal="center" vertical="center" wrapText="1"/>
    </xf>
    <xf numFmtId="49" fontId="23" fillId="0" borderId="3" xfId="0" applyNumberFormat="1" applyFont="1" applyFill="1" applyBorder="1" applyAlignment="1">
      <alignment vertical="top" wrapText="1"/>
    </xf>
    <xf numFmtId="0" fontId="27" fillId="2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Fill="1" applyBorder="1" applyAlignment="1">
      <alignment horizontal="center" vertical="center"/>
    </xf>
    <xf numFmtId="0" fontId="12" fillId="0" borderId="3" xfId="1" applyFont="1" applyFill="1" applyBorder="1"/>
    <xf numFmtId="0" fontId="15" fillId="0" borderId="7" xfId="1" applyFont="1" applyFill="1" applyBorder="1" applyAlignment="1">
      <alignment wrapText="1"/>
    </xf>
    <xf numFmtId="166" fontId="25" fillId="0" borderId="3" xfId="1" applyNumberFormat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wrapText="1"/>
    </xf>
    <xf numFmtId="49" fontId="23" fillId="0" borderId="3" xfId="1" applyNumberFormat="1" applyFont="1" applyFill="1" applyBorder="1" applyAlignment="1">
      <alignment horizontal="left" wrapText="1"/>
    </xf>
    <xf numFmtId="166" fontId="23" fillId="0" borderId="3" xfId="0" applyNumberFormat="1" applyFont="1" applyFill="1" applyBorder="1" applyAlignment="1">
      <alignment horizontal="center" vertical="center" wrapText="1"/>
    </xf>
    <xf numFmtId="166" fontId="25" fillId="2" borderId="3" xfId="1" applyNumberFormat="1" applyFont="1" applyFill="1" applyBorder="1"/>
    <xf numFmtId="166" fontId="25" fillId="0" borderId="3" xfId="1" applyNumberFormat="1" applyFont="1" applyFill="1" applyBorder="1"/>
    <xf numFmtId="0" fontId="11" fillId="2" borderId="3" xfId="1" applyFont="1" applyFill="1" applyBorder="1" applyAlignment="1">
      <alignment wrapText="1"/>
    </xf>
    <xf numFmtId="0" fontId="11" fillId="2" borderId="3" xfId="1" applyFont="1" applyFill="1" applyBorder="1"/>
    <xf numFmtId="0" fontId="25" fillId="2" borderId="3" xfId="1" applyFont="1" applyFill="1" applyBorder="1" applyAlignment="1">
      <alignment wrapText="1"/>
    </xf>
    <xf numFmtId="166" fontId="11" fillId="0" borderId="3" xfId="1" applyNumberFormat="1" applyFont="1" applyFill="1" applyBorder="1"/>
    <xf numFmtId="166" fontId="21" fillId="2" borderId="33" xfId="1" applyNumberFormat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 wrapText="1"/>
    </xf>
    <xf numFmtId="2" fontId="21" fillId="5" borderId="7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166" fontId="28" fillId="3" borderId="11" xfId="6" applyNumberFormat="1" applyFont="1" applyFill="1" applyBorder="1" applyAlignment="1" applyProtection="1">
      <alignment horizontal="right" vertical="center" wrapText="1"/>
    </xf>
    <xf numFmtId="166" fontId="24" fillId="3" borderId="4" xfId="6" applyNumberFormat="1" applyFont="1" applyFill="1" applyBorder="1" applyAlignment="1" applyProtection="1">
      <alignment horizontal="center" vertical="center" wrapText="1"/>
    </xf>
    <xf numFmtId="0" fontId="1" fillId="3" borderId="4" xfId="1" applyFill="1" applyBorder="1" applyProtection="1">
      <protection locked="0"/>
    </xf>
    <xf numFmtId="166" fontId="25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/>
    <xf numFmtId="166" fontId="1" fillId="3" borderId="4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6" fontId="25" fillId="3" borderId="4" xfId="0" applyNumberFormat="1" applyFont="1" applyFill="1" applyBorder="1" applyAlignment="1">
      <alignment horizontal="center" vertical="center" wrapText="1"/>
    </xf>
    <xf numFmtId="165" fontId="5" fillId="6" borderId="4" xfId="6" applyNumberFormat="1" applyFont="1" applyFill="1" applyBorder="1" applyAlignment="1" applyProtection="1">
      <alignment horizontal="center" vertical="center" wrapText="1"/>
    </xf>
    <xf numFmtId="0" fontId="1" fillId="6" borderId="4" xfId="1" applyFill="1" applyBorder="1" applyProtection="1">
      <protection locked="0"/>
    </xf>
    <xf numFmtId="166" fontId="25" fillId="2" borderId="33" xfId="0" applyNumberFormat="1" applyFont="1" applyFill="1" applyBorder="1" applyAlignment="1">
      <alignment horizontal="center" vertical="center" wrapText="1"/>
    </xf>
    <xf numFmtId="166" fontId="25" fillId="3" borderId="4" xfId="1" applyNumberFormat="1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center" vertical="center"/>
    </xf>
    <xf numFmtId="166" fontId="12" fillId="0" borderId="3" xfId="0" applyNumberFormat="1" applyFont="1" applyFill="1" applyBorder="1" applyProtection="1">
      <protection locked="0"/>
    </xf>
    <xf numFmtId="166" fontId="12" fillId="0" borderId="3" xfId="0" applyNumberFormat="1" applyFont="1" applyFill="1" applyBorder="1" applyAlignment="1" applyProtection="1">
      <alignment horizontal="center" vertical="center"/>
      <protection locked="0"/>
    </xf>
    <xf numFmtId="9" fontId="12" fillId="0" borderId="23" xfId="0" applyNumberFormat="1" applyFont="1" applyFill="1" applyBorder="1" applyAlignment="1" applyProtection="1">
      <alignment horizontal="center" vertical="center"/>
      <protection locked="0"/>
    </xf>
    <xf numFmtId="166" fontId="12" fillId="0" borderId="23" xfId="0" applyNumberFormat="1" applyFont="1" applyFill="1" applyBorder="1" applyAlignment="1" applyProtection="1">
      <alignment horizontal="center" vertical="center"/>
      <protection locked="0"/>
    </xf>
    <xf numFmtId="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3" xfId="0" applyNumberFormat="1" applyFont="1" applyBorder="1" applyAlignment="1">
      <alignment horizontal="center" vertical="center" wrapText="1"/>
    </xf>
    <xf numFmtId="0" fontId="1" fillId="0" borderId="22" xfId="1" applyFill="1" applyBorder="1"/>
    <xf numFmtId="0" fontId="1" fillId="0" borderId="22" xfId="1" applyFill="1" applyBorder="1" applyProtection="1">
      <protection locked="0"/>
    </xf>
    <xf numFmtId="0" fontId="1" fillId="0" borderId="22" xfId="1" applyBorder="1"/>
    <xf numFmtId="9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2" xfId="1" applyBorder="1" applyProtection="1">
      <protection locked="0"/>
    </xf>
    <xf numFmtId="0" fontId="18" fillId="0" borderId="0" xfId="1" applyFont="1" applyBorder="1" applyAlignment="1">
      <alignment vertical="top"/>
    </xf>
    <xf numFmtId="0" fontId="18" fillId="0" borderId="27" xfId="1" applyFont="1" applyBorder="1" applyAlignment="1">
      <alignment horizontal="center" vertical="center" wrapText="1"/>
    </xf>
    <xf numFmtId="0" fontId="38" fillId="0" borderId="44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0" fillId="0" borderId="0" xfId="0" applyFill="1" applyAlignment="1"/>
    <xf numFmtId="167" fontId="16" fillId="6" borderId="3" xfId="4" applyNumberFormat="1" applyFont="1" applyFill="1" applyBorder="1" applyAlignment="1">
      <alignment horizontal="center" vertical="top"/>
    </xf>
    <xf numFmtId="166" fontId="23" fillId="6" borderId="3" xfId="1" applyNumberFormat="1" applyFont="1" applyFill="1" applyBorder="1" applyAlignment="1">
      <alignment horizontal="center" vertical="top"/>
    </xf>
    <xf numFmtId="0" fontId="23" fillId="6" borderId="3" xfId="1" applyFont="1" applyFill="1" applyBorder="1" applyAlignment="1">
      <alignment horizontal="center" vertical="top"/>
    </xf>
    <xf numFmtId="0" fontId="23" fillId="6" borderId="4" xfId="1" applyFont="1" applyFill="1" applyBorder="1" applyAlignment="1">
      <alignment horizontal="center" vertical="center"/>
    </xf>
    <xf numFmtId="167" fontId="23" fillId="6" borderId="3" xfId="1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2" fontId="32" fillId="6" borderId="3" xfId="0" applyNumberFormat="1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12" fillId="0" borderId="3" xfId="1" applyFont="1" applyFill="1" applyBorder="1" applyAlignment="1">
      <alignment wrapText="1"/>
    </xf>
    <xf numFmtId="0" fontId="21" fillId="0" borderId="3" xfId="1" applyFont="1" applyFill="1" applyBorder="1" applyAlignment="1">
      <alignment wrapText="1"/>
    </xf>
    <xf numFmtId="0" fontId="21" fillId="0" borderId="3" xfId="1" applyFont="1" applyFill="1" applyBorder="1"/>
    <xf numFmtId="0" fontId="23" fillId="6" borderId="20" xfId="0" applyFont="1" applyFill="1" applyBorder="1" applyAlignment="1">
      <alignment vertical="center" wrapText="1"/>
    </xf>
    <xf numFmtId="0" fontId="23" fillId="6" borderId="26" xfId="0" applyFont="1" applyFill="1" applyBorder="1" applyAlignment="1">
      <alignment vertical="center" wrapText="1"/>
    </xf>
    <xf numFmtId="0" fontId="23" fillId="6" borderId="20" xfId="1" applyFont="1" applyFill="1" applyBorder="1" applyAlignment="1">
      <alignment horizontal="left" vertical="top" wrapText="1"/>
    </xf>
    <xf numFmtId="0" fontId="23" fillId="3" borderId="23" xfId="0" applyFont="1" applyFill="1" applyBorder="1" applyAlignment="1">
      <alignment vertical="center" wrapText="1"/>
    </xf>
    <xf numFmtId="0" fontId="12" fillId="6" borderId="20" xfId="0" applyFont="1" applyFill="1" applyBorder="1" applyAlignment="1" applyProtection="1">
      <alignment horizontal="left" vertical="center" wrapText="1"/>
      <protection locked="0"/>
    </xf>
    <xf numFmtId="0" fontId="23" fillId="3" borderId="20" xfId="0" applyFont="1" applyFill="1" applyBorder="1" applyAlignment="1">
      <alignment vertical="center" wrapText="1"/>
    </xf>
    <xf numFmtId="0" fontId="23" fillId="6" borderId="22" xfId="0" applyFont="1" applyFill="1" applyBorder="1" applyAlignment="1">
      <alignment vertical="center" wrapText="1"/>
    </xf>
    <xf numFmtId="0" fontId="26" fillId="2" borderId="30" xfId="0" applyFont="1" applyFill="1" applyBorder="1" applyAlignment="1">
      <alignment vertical="top" wrapText="1"/>
    </xf>
    <xf numFmtId="0" fontId="26" fillId="2" borderId="25" xfId="0" applyFont="1" applyFill="1" applyBorder="1" applyAlignment="1">
      <alignment vertical="top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16" fillId="3" borderId="23" xfId="1" applyFont="1" applyFill="1" applyBorder="1" applyAlignment="1" applyProtection="1">
      <alignment horizontal="left" vertical="center" wrapText="1"/>
      <protection locked="0"/>
    </xf>
    <xf numFmtId="0" fontId="16" fillId="6" borderId="20" xfId="1" applyFont="1" applyFill="1" applyBorder="1" applyAlignment="1" applyProtection="1">
      <alignment horizontal="left" vertical="center" wrapText="1"/>
      <protection locked="0"/>
    </xf>
    <xf numFmtId="0" fontId="23" fillId="3" borderId="22" xfId="0" applyFont="1" applyFill="1" applyBorder="1" applyAlignment="1">
      <alignment vertical="center" wrapText="1"/>
    </xf>
    <xf numFmtId="0" fontId="16" fillId="3" borderId="22" xfId="1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>
      <alignment vertical="top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21" fillId="0" borderId="3" xfId="1" applyFont="1" applyBorder="1" applyAlignment="1">
      <alignment horizontal="left" wrapText="1"/>
    </xf>
    <xf numFmtId="0" fontId="26" fillId="0" borderId="3" xfId="0" applyFont="1" applyFill="1" applyBorder="1" applyAlignment="1">
      <alignment horizontal="left" vertical="top" wrapText="1"/>
    </xf>
    <xf numFmtId="0" fontId="21" fillId="0" borderId="3" xfId="1" applyFont="1" applyBorder="1" applyAlignment="1">
      <alignment horizontal="left" vertical="top" wrapText="1"/>
    </xf>
    <xf numFmtId="0" fontId="21" fillId="0" borderId="3" xfId="1" applyFont="1" applyBorder="1" applyAlignment="1">
      <alignment horizontal="left"/>
    </xf>
    <xf numFmtId="0" fontId="21" fillId="0" borderId="3" xfId="1" applyFont="1" applyBorder="1" applyAlignment="1">
      <alignment horizontal="right"/>
    </xf>
    <xf numFmtId="0" fontId="21" fillId="0" borderId="3" xfId="1" applyFont="1" applyBorder="1" applyAlignment="1">
      <alignment horizontal="right" wrapText="1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32" fillId="0" borderId="3" xfId="1" applyFont="1" applyBorder="1" applyAlignment="1">
      <alignment vertical="top" wrapText="1"/>
    </xf>
    <xf numFmtId="0" fontId="21" fillId="0" borderId="4" xfId="1" applyFont="1" applyBorder="1" applyAlignment="1">
      <alignment horizontal="right"/>
    </xf>
    <xf numFmtId="0" fontId="21" fillId="0" borderId="6" xfId="1" applyFont="1" applyBorder="1" applyAlignment="1">
      <alignment horizontal="right"/>
    </xf>
    <xf numFmtId="0" fontId="21" fillId="2" borderId="3" xfId="1" applyFont="1" applyFill="1" applyBorder="1" applyAlignment="1"/>
    <xf numFmtId="2" fontId="21" fillId="2" borderId="3" xfId="1" applyNumberFormat="1" applyFont="1" applyFill="1" applyBorder="1" applyAlignment="1"/>
    <xf numFmtId="0" fontId="32" fillId="0" borderId="3" xfId="1" applyFont="1" applyFill="1" applyBorder="1" applyAlignment="1">
      <alignment horizontal="left" wrapText="1"/>
    </xf>
    <xf numFmtId="0" fontId="21" fillId="0" borderId="3" xfId="1" applyFont="1" applyFill="1" applyBorder="1" applyAlignment="1">
      <alignment horizontal="left" wrapText="1"/>
    </xf>
    <xf numFmtId="165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>
      <alignment horizontal="right" vertical="center"/>
    </xf>
    <xf numFmtId="43" fontId="32" fillId="0" borderId="3" xfId="1" applyNumberFormat="1" applyFont="1" applyFill="1" applyBorder="1" applyAlignment="1">
      <alignment horizontal="right" vertical="center"/>
    </xf>
    <xf numFmtId="0" fontId="32" fillId="0" borderId="3" xfId="1" applyFont="1" applyBorder="1" applyAlignment="1">
      <alignment horizontal="left" wrapText="1"/>
    </xf>
    <xf numFmtId="165" fontId="5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1" applyFont="1" applyFill="1" applyBorder="1" applyAlignment="1">
      <alignment horizontal="left" vertical="center" wrapText="1"/>
    </xf>
    <xf numFmtId="0" fontId="21" fillId="3" borderId="29" xfId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 wrapText="1"/>
    </xf>
    <xf numFmtId="0" fontId="21" fillId="3" borderId="22" xfId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/>
    </xf>
    <xf numFmtId="0" fontId="21" fillId="3" borderId="7" xfId="1" applyFont="1" applyFill="1" applyBorder="1" applyAlignment="1">
      <alignment horizontal="left" wrapText="1"/>
    </xf>
    <xf numFmtId="0" fontId="21" fillId="2" borderId="7" xfId="1" applyFont="1" applyFill="1" applyBorder="1" applyAlignment="1">
      <alignment horizontal="left" wrapText="1"/>
    </xf>
    <xf numFmtId="165" fontId="5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7" xfId="1" applyFont="1" applyFill="1" applyBorder="1" applyAlignment="1">
      <alignment horizontal="left" wrapText="1"/>
    </xf>
    <xf numFmtId="0" fontId="21" fillId="0" borderId="7" xfId="1" applyFont="1" applyFill="1" applyBorder="1" applyAlignment="1">
      <alignment horizontal="left" wrapText="1"/>
    </xf>
    <xf numFmtId="165" fontId="5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wrapText="1"/>
    </xf>
    <xf numFmtId="0" fontId="1" fillId="0" borderId="7" xfId="1" applyFont="1" applyBorder="1"/>
    <xf numFmtId="0" fontId="32" fillId="0" borderId="7" xfId="1" applyFont="1" applyBorder="1" applyAlignment="1">
      <alignment wrapText="1"/>
    </xf>
    <xf numFmtId="166" fontId="25" fillId="2" borderId="0" xfId="1" applyNumberFormat="1" applyFont="1" applyFill="1" applyAlignment="1">
      <alignment horizontal="center" vertical="center"/>
    </xf>
    <xf numFmtId="0" fontId="21" fillId="2" borderId="23" xfId="1" applyFont="1" applyFill="1" applyBorder="1" applyAlignment="1">
      <alignment horizontal="center" vertical="center"/>
    </xf>
    <xf numFmtId="166" fontId="1" fillId="2" borderId="23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12" fillId="2" borderId="3" xfId="1" applyFont="1" applyFill="1" applyBorder="1" applyAlignment="1">
      <alignment vertical="center"/>
    </xf>
    <xf numFmtId="0" fontId="1" fillId="0" borderId="0" xfId="1"/>
    <xf numFmtId="0" fontId="1" fillId="0" borderId="3" xfId="1" applyBorder="1"/>
    <xf numFmtId="165" fontId="25" fillId="0" borderId="5" xfId="6" applyNumberFormat="1" applyFont="1" applyFill="1" applyBorder="1" applyAlignment="1" applyProtection="1">
      <alignment vertical="center" wrapText="1"/>
      <protection locked="0"/>
    </xf>
    <xf numFmtId="165" fontId="25" fillId="0" borderId="3" xfId="6" applyNumberFormat="1" applyFont="1" applyFill="1" applyBorder="1" applyAlignment="1" applyProtection="1">
      <alignment vertical="center" wrapText="1"/>
      <protection locked="0"/>
    </xf>
    <xf numFmtId="0" fontId="4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32" fillId="0" borderId="3" xfId="1" applyFont="1" applyBorder="1" applyAlignment="1">
      <alignment horizontal="left" vertical="center" wrapText="1"/>
    </xf>
    <xf numFmtId="0" fontId="32" fillId="0" borderId="3" xfId="1" applyFont="1" applyBorder="1" applyAlignment="1">
      <alignment wrapText="1"/>
    </xf>
    <xf numFmtId="0" fontId="1" fillId="0" borderId="3" xfId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5" fillId="0" borderId="7" xfId="4" applyFont="1" applyFill="1" applyBorder="1" applyAlignment="1">
      <alignment vertical="top" wrapText="1"/>
    </xf>
    <xf numFmtId="0" fontId="0" fillId="0" borderId="22" xfId="0" applyFill="1" applyBorder="1" applyAlignment="1"/>
    <xf numFmtId="0" fontId="12" fillId="0" borderId="7" xfId="1" applyFont="1" applyFill="1" applyBorder="1" applyAlignment="1">
      <alignment horizontal="center" vertical="center" wrapText="1"/>
    </xf>
    <xf numFmtId="165" fontId="27" fillId="0" borderId="3" xfId="6" applyNumberFormat="1" applyFont="1" applyFill="1" applyBorder="1" applyAlignment="1" applyProtection="1">
      <alignment horizontal="center" vertical="center" wrapText="1"/>
    </xf>
    <xf numFmtId="165" fontId="27" fillId="0" borderId="7" xfId="6" applyNumberFormat="1" applyFont="1" applyFill="1" applyBorder="1" applyAlignment="1" applyProtection="1">
      <alignment horizontal="center" vertical="center" wrapText="1"/>
    </xf>
    <xf numFmtId="165" fontId="16" fillId="0" borderId="7" xfId="6" applyNumberFormat="1" applyFont="1" applyFill="1" applyBorder="1" applyAlignment="1" applyProtection="1">
      <alignment horizontal="center" vertical="center" wrapText="1"/>
    </xf>
    <xf numFmtId="165" fontId="16" fillId="0" borderId="3" xfId="6" applyNumberFormat="1" applyFont="1" applyFill="1" applyBorder="1" applyAlignment="1" applyProtection="1">
      <alignment horizontal="center" vertical="center" wrapText="1"/>
    </xf>
    <xf numFmtId="166" fontId="21" fillId="0" borderId="38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0" fontId="16" fillId="0" borderId="20" xfId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9" fillId="0" borderId="20" xfId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 applyProtection="1">
      <alignment horizontal="center" vertical="center" wrapText="1"/>
      <protection locked="0"/>
    </xf>
    <xf numFmtId="2" fontId="23" fillId="0" borderId="4" xfId="1" applyNumberFormat="1" applyFont="1" applyFill="1" applyBorder="1" applyAlignment="1">
      <alignment horizontal="center" vertical="center" wrapText="1"/>
    </xf>
    <xf numFmtId="165" fontId="5" fillId="0" borderId="4" xfId="3" applyNumberFormat="1" applyFont="1" applyFill="1" applyBorder="1" applyAlignment="1" applyProtection="1">
      <alignment horizontal="center" vertical="center" wrapText="1"/>
      <protection locked="0"/>
    </xf>
    <xf numFmtId="166" fontId="23" fillId="0" borderId="4" xfId="1" applyNumberFormat="1" applyFont="1" applyFill="1" applyBorder="1" applyAlignment="1">
      <alignment horizontal="center" vertical="center"/>
    </xf>
    <xf numFmtId="166" fontId="23" fillId="0" borderId="3" xfId="1" applyNumberFormat="1" applyFont="1" applyFill="1" applyBorder="1" applyAlignment="1">
      <alignment horizontal="center" vertical="center"/>
    </xf>
    <xf numFmtId="0" fontId="25" fillId="0" borderId="7" xfId="1" applyFont="1" applyFill="1" applyBorder="1" applyAlignment="1" applyProtection="1">
      <alignment horizontal="center" vertical="center"/>
      <protection locked="0"/>
    </xf>
    <xf numFmtId="0" fontId="36" fillId="6" borderId="3" xfId="0" applyFont="1" applyFill="1" applyBorder="1" applyAlignment="1">
      <alignment horizontal="left" wrapText="1"/>
    </xf>
    <xf numFmtId="2" fontId="4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39" fillId="2" borderId="31" xfId="0" applyFont="1" applyFill="1" applyBorder="1" applyAlignment="1">
      <alignment horizontal="left" vertical="center" wrapText="1"/>
    </xf>
    <xf numFmtId="0" fontId="25" fillId="2" borderId="31" xfId="0" applyFont="1" applyFill="1" applyBorder="1" applyAlignment="1">
      <alignment horizontal="left" vertical="top" wrapText="1"/>
    </xf>
    <xf numFmtId="0" fontId="29" fillId="6" borderId="23" xfId="3" applyNumberFormat="1" applyFont="1" applyFill="1" applyBorder="1" applyAlignment="1" applyProtection="1">
      <alignment horizontal="center" vertical="center" wrapText="1"/>
      <protection locked="0"/>
    </xf>
    <xf numFmtId="0" fontId="33" fillId="6" borderId="23" xfId="1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top" wrapText="1"/>
    </xf>
    <xf numFmtId="0" fontId="39" fillId="0" borderId="31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top" wrapText="1"/>
    </xf>
    <xf numFmtId="0" fontId="39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top" wrapText="1"/>
    </xf>
    <xf numFmtId="167" fontId="25" fillId="0" borderId="3" xfId="0" applyNumberFormat="1" applyFont="1" applyFill="1" applyBorder="1" applyAlignment="1">
      <alignment horizontal="center" vertical="center" wrapText="1"/>
    </xf>
    <xf numFmtId="166" fontId="21" fillId="0" borderId="3" xfId="1" applyNumberFormat="1" applyFont="1" applyFill="1" applyBorder="1"/>
    <xf numFmtId="0" fontId="21" fillId="0" borderId="4" xfId="1" applyFont="1" applyFill="1" applyBorder="1"/>
    <xf numFmtId="0" fontId="21" fillId="0" borderId="6" xfId="1" applyFont="1" applyFill="1" applyBorder="1"/>
    <xf numFmtId="2" fontId="1" fillId="0" borderId="3" xfId="1" applyNumberFormat="1" applyFill="1" applyBorder="1"/>
    <xf numFmtId="4" fontId="1" fillId="0" borderId="3" xfId="1" applyNumberFormat="1" applyFill="1" applyBorder="1"/>
    <xf numFmtId="166" fontId="21" fillId="0" borderId="7" xfId="1" applyNumberFormat="1" applyFont="1" applyFill="1" applyBorder="1"/>
    <xf numFmtId="0" fontId="21" fillId="0" borderId="7" xfId="1" applyFont="1" applyFill="1" applyBorder="1"/>
    <xf numFmtId="0" fontId="21" fillId="0" borderId="27" xfId="1" applyFont="1" applyFill="1" applyBorder="1"/>
    <xf numFmtId="0" fontId="21" fillId="0" borderId="8" xfId="1" applyFont="1" applyFill="1" applyBorder="1"/>
    <xf numFmtId="2" fontId="23" fillId="0" borderId="3" xfId="1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/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166" fontId="40" fillId="0" borderId="3" xfId="8" applyNumberFormat="1" applyBorder="1"/>
    <xf numFmtId="166" fontId="40" fillId="0" borderId="4" xfId="8" applyNumberFormat="1" applyBorder="1"/>
    <xf numFmtId="0" fontId="40" fillId="0" borderId="3" xfId="8" applyBorder="1"/>
    <xf numFmtId="0" fontId="40" fillId="0" borderId="4" xfId="8" applyBorder="1"/>
    <xf numFmtId="166" fontId="40" fillId="0" borderId="7" xfId="8" applyNumberFormat="1" applyBorder="1"/>
    <xf numFmtId="166" fontId="40" fillId="0" borderId="27" xfId="8" applyNumberFormat="1" applyBorder="1"/>
    <xf numFmtId="0" fontId="29" fillId="3" borderId="3" xfId="1" applyFont="1" applyFill="1" applyBorder="1" applyAlignment="1" applyProtection="1">
      <alignment horizontal="center" vertical="center" wrapText="1"/>
      <protection locked="0"/>
    </xf>
    <xf numFmtId="0" fontId="29" fillId="3" borderId="5" xfId="1" applyFont="1" applyFill="1" applyBorder="1" applyAlignment="1" applyProtection="1">
      <alignment horizontal="center" vertical="center" wrapText="1"/>
      <protection locked="0"/>
    </xf>
    <xf numFmtId="0" fontId="23" fillId="0" borderId="3" xfId="1" applyFont="1" applyFill="1" applyBorder="1" applyAlignment="1">
      <alignment horizontal="left"/>
    </xf>
    <xf numFmtId="0" fontId="33" fillId="0" borderId="3" xfId="1" applyFont="1" applyFill="1" applyBorder="1" applyAlignment="1">
      <alignment horizontal="left" wrapText="1"/>
    </xf>
    <xf numFmtId="0" fontId="23" fillId="0" borderId="7" xfId="1" applyFont="1" applyFill="1" applyBorder="1" applyAlignment="1">
      <alignment horizontal="left" wrapText="1"/>
    </xf>
    <xf numFmtId="0" fontId="33" fillId="0" borderId="7" xfId="0" applyFont="1" applyFill="1" applyBorder="1" applyAlignment="1">
      <alignment vertical="center" wrapText="1"/>
    </xf>
    <xf numFmtId="165" fontId="23" fillId="0" borderId="3" xfId="3" applyNumberFormat="1" applyFont="1" applyFill="1" applyBorder="1" applyAlignment="1" applyProtection="1">
      <alignment horizontal="center" vertical="center" wrapText="1"/>
      <protection locked="0"/>
    </xf>
    <xf numFmtId="165" fontId="2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7" xfId="1" applyFont="1" applyFill="1" applyBorder="1" applyAlignment="1">
      <alignment horizontal="left" wrapText="1"/>
    </xf>
    <xf numFmtId="0" fontId="25" fillId="0" borderId="7" xfId="1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center" vertical="center" wrapText="1"/>
    </xf>
    <xf numFmtId="165" fontId="25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Fill="1" applyBorder="1" applyAlignment="1">
      <alignment horizontal="left"/>
    </xf>
    <xf numFmtId="0" fontId="25" fillId="0" borderId="7" xfId="1" applyFont="1" applyFill="1" applyBorder="1" applyAlignment="1">
      <alignment horizontal="left" wrapText="1"/>
    </xf>
    <xf numFmtId="0" fontId="25" fillId="0" borderId="3" xfId="1" applyFont="1" applyFill="1" applyBorder="1" applyAlignment="1">
      <alignment horizontal="left" wrapText="1"/>
    </xf>
    <xf numFmtId="0" fontId="25" fillId="0" borderId="7" xfId="1" applyFont="1" applyBorder="1" applyAlignment="1">
      <alignment horizontal="left"/>
    </xf>
    <xf numFmtId="0" fontId="25" fillId="2" borderId="7" xfId="1" applyFont="1" applyFill="1" applyBorder="1" applyAlignment="1">
      <alignment horizontal="left" wrapText="1"/>
    </xf>
    <xf numFmtId="165" fontId="25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Border="1" applyAlignment="1">
      <alignment horizontal="left"/>
    </xf>
    <xf numFmtId="0" fontId="25" fillId="0" borderId="7" xfId="1" applyFont="1" applyBorder="1" applyAlignment="1">
      <alignment horizontal="left" wrapText="1"/>
    </xf>
    <xf numFmtId="166" fontId="0" fillId="0" borderId="38" xfId="0" applyNumberFormat="1" applyFill="1" applyBorder="1" applyAlignment="1" applyProtection="1">
      <alignment horizontal="center" vertical="center"/>
      <protection locked="0"/>
    </xf>
    <xf numFmtId="0" fontId="1" fillId="0" borderId="0" xfId="1"/>
    <xf numFmtId="0" fontId="23" fillId="0" borderId="3" xfId="0" applyFont="1" applyFill="1" applyBorder="1" applyAlignment="1">
      <alignment vertical="center" wrapText="1"/>
    </xf>
    <xf numFmtId="166" fontId="24" fillId="0" borderId="3" xfId="6" applyNumberFormat="1" applyFont="1" applyFill="1" applyBorder="1" applyAlignment="1" applyProtection="1">
      <alignment horizontal="center" vertical="center" wrapText="1"/>
    </xf>
    <xf numFmtId="166" fontId="23" fillId="0" borderId="3" xfId="6" applyNumberFormat="1" applyFont="1" applyFill="1" applyBorder="1" applyAlignment="1" applyProtection="1">
      <alignment horizontal="center" vertical="center" wrapText="1"/>
    </xf>
    <xf numFmtId="166" fontId="34" fillId="0" borderId="4" xfId="0" applyNumberFormat="1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166" fontId="23" fillId="0" borderId="3" xfId="0" applyNumberFormat="1" applyFont="1" applyFill="1" applyBorder="1" applyAlignment="1" applyProtection="1">
      <alignment horizontal="center" vertical="center"/>
      <protection locked="0"/>
    </xf>
    <xf numFmtId="166" fontId="25" fillId="0" borderId="3" xfId="0" applyNumberFormat="1" applyFont="1" applyFill="1" applyBorder="1" applyAlignment="1" applyProtection="1">
      <alignment horizontal="center" vertical="center"/>
      <protection locked="0"/>
    </xf>
    <xf numFmtId="166" fontId="25" fillId="0" borderId="4" xfId="0" applyNumberFormat="1" applyFont="1" applyFill="1" applyBorder="1" applyAlignment="1" applyProtection="1">
      <alignment horizontal="center" vertical="center"/>
      <protection locked="0"/>
    </xf>
    <xf numFmtId="166" fontId="24" fillId="0" borderId="9" xfId="6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/>
      <protection locked="0"/>
    </xf>
    <xf numFmtId="166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>
      <alignment vertical="center" wrapText="1"/>
    </xf>
    <xf numFmtId="166" fontId="34" fillId="2" borderId="4" xfId="0" applyNumberFormat="1" applyFont="1" applyFill="1" applyBorder="1" applyAlignment="1" applyProtection="1">
      <alignment horizontal="center" vertical="center"/>
      <protection locked="0"/>
    </xf>
    <xf numFmtId="166" fontId="3" fillId="0" borderId="38" xfId="0" applyNumberFormat="1" applyFont="1" applyFill="1" applyBorder="1" applyAlignment="1" applyProtection="1">
      <alignment horizontal="center" vertical="center"/>
      <protection locked="0"/>
    </xf>
    <xf numFmtId="166" fontId="23" fillId="0" borderId="38" xfId="0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/>
    </xf>
    <xf numFmtId="166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/>
    <xf numFmtId="166" fontId="34" fillId="2" borderId="13" xfId="0" applyNumberFormat="1" applyFont="1" applyFill="1" applyBorder="1" applyAlignment="1" applyProtection="1">
      <alignment horizontal="center" vertical="center"/>
      <protection locked="0"/>
    </xf>
    <xf numFmtId="166" fontId="16" fillId="0" borderId="3" xfId="6" applyNumberFormat="1" applyFont="1" applyFill="1" applyBorder="1" applyAlignment="1" applyProtection="1">
      <alignment horizontal="center" vertical="center" wrapText="1"/>
    </xf>
    <xf numFmtId="166" fontId="42" fillId="0" borderId="4" xfId="0" applyNumberFormat="1" applyFont="1" applyFill="1" applyBorder="1" applyAlignment="1" applyProtection="1">
      <alignment horizontal="center" vertical="center"/>
      <protection locked="0"/>
    </xf>
    <xf numFmtId="166" fontId="42" fillId="2" borderId="13" xfId="0" applyNumberFormat="1" applyFont="1" applyFill="1" applyBorder="1" applyAlignment="1" applyProtection="1">
      <alignment horizontal="center" vertical="center"/>
      <protection locked="0"/>
    </xf>
    <xf numFmtId="166" fontId="42" fillId="2" borderId="4" xfId="0" applyNumberFormat="1" applyFont="1" applyFill="1" applyBorder="1" applyAlignment="1" applyProtection="1">
      <alignment horizontal="center" vertical="center"/>
      <protection locked="0"/>
    </xf>
    <xf numFmtId="166" fontId="3" fillId="0" borderId="39" xfId="0" applyNumberFormat="1" applyFont="1" applyFill="1" applyBorder="1" applyAlignment="1" applyProtection="1">
      <alignment horizontal="center" vertical="center"/>
      <protection locked="0"/>
    </xf>
    <xf numFmtId="166" fontId="34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165" fontId="24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3" fillId="3" borderId="4" xfId="1" applyNumberFormat="1" applyFont="1" applyFill="1" applyBorder="1" applyAlignment="1">
      <alignment horizontal="center" vertical="center"/>
    </xf>
    <xf numFmtId="165" fontId="25" fillId="3" borderId="3" xfId="6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/>
    <xf numFmtId="0" fontId="3" fillId="3" borderId="4" xfId="1" applyFont="1" applyFill="1" applyBorder="1"/>
    <xf numFmtId="165" fontId="24" fillId="3" borderId="3" xfId="6" applyNumberFormat="1" applyFont="1" applyFill="1" applyBorder="1" applyAlignment="1" applyProtection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166" fontId="25" fillId="0" borderId="23" xfId="1" applyNumberFormat="1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vertical="top" wrapText="1"/>
    </xf>
    <xf numFmtId="166" fontId="23" fillId="0" borderId="6" xfId="0" applyNumberFormat="1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vertical="top" wrapText="1"/>
    </xf>
    <xf numFmtId="166" fontId="33" fillId="0" borderId="38" xfId="0" applyNumberFormat="1" applyFont="1" applyFill="1" applyBorder="1" applyAlignment="1">
      <alignment horizontal="center" vertical="center" wrapText="1"/>
    </xf>
    <xf numFmtId="166" fontId="33" fillId="0" borderId="6" xfId="0" applyNumberFormat="1" applyFont="1" applyFill="1" applyBorder="1" applyAlignment="1">
      <alignment horizontal="center" vertical="center" wrapText="1"/>
    </xf>
    <xf numFmtId="0" fontId="1" fillId="0" borderId="3" xfId="1" applyBorder="1"/>
    <xf numFmtId="167" fontId="29" fillId="3" borderId="9" xfId="3" applyNumberFormat="1" applyFont="1" applyFill="1" applyBorder="1" applyAlignment="1" applyProtection="1">
      <alignment horizontal="center" vertical="center" wrapText="1"/>
      <protection locked="0"/>
    </xf>
    <xf numFmtId="167" fontId="29" fillId="3" borderId="24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5" xfId="6" applyNumberFormat="1" applyFont="1" applyFill="1" applyBorder="1" applyAlignment="1" applyProtection="1">
      <alignment vertical="center" wrapText="1"/>
      <protection locked="0"/>
    </xf>
    <xf numFmtId="165" fontId="23" fillId="0" borderId="3" xfId="6" applyNumberFormat="1" applyFont="1" applyFill="1" applyBorder="1" applyAlignment="1" applyProtection="1">
      <alignment vertical="center" wrapText="1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165" fontId="23" fillId="0" borderId="3" xfId="0" applyNumberFormat="1" applyFont="1" applyFill="1" applyBorder="1" applyAlignment="1" applyProtection="1">
      <alignment horizontal="center" vertical="center"/>
      <protection locked="0"/>
    </xf>
    <xf numFmtId="167" fontId="29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3" xfId="1" applyFont="1" applyBorder="1" applyAlignment="1">
      <alignment horizontal="left"/>
    </xf>
    <xf numFmtId="0" fontId="23" fillId="2" borderId="7" xfId="1" applyFont="1" applyFill="1" applyBorder="1" applyAlignment="1">
      <alignment horizontal="left" wrapText="1"/>
    </xf>
    <xf numFmtId="165" fontId="29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1" applyFont="1" applyBorder="1" applyAlignment="1">
      <alignment horizontal="left"/>
    </xf>
    <xf numFmtId="0" fontId="33" fillId="0" borderId="3" xfId="1" applyFont="1" applyBorder="1" applyAlignment="1">
      <alignment horizontal="left" wrapText="1"/>
    </xf>
    <xf numFmtId="0" fontId="23" fillId="0" borderId="0" xfId="1" applyFont="1" applyAlignment="1">
      <alignment wrapText="1"/>
    </xf>
    <xf numFmtId="0" fontId="23" fillId="0" borderId="3" xfId="1" applyFont="1" applyBorder="1" applyAlignment="1">
      <alignment wrapText="1"/>
    </xf>
    <xf numFmtId="0" fontId="23" fillId="0" borderId="3" xfId="1" applyFont="1" applyBorder="1"/>
    <xf numFmtId="0" fontId="0" fillId="0" borderId="0" xfId="0"/>
    <xf numFmtId="0" fontId="1" fillId="0" borderId="3" xfId="1" applyBorder="1"/>
    <xf numFmtId="0" fontId="1" fillId="0" borderId="4" xfId="1" applyBorder="1"/>
    <xf numFmtId="2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3" xfId="1" applyNumberFormat="1" applyBorder="1"/>
    <xf numFmtId="2" fontId="1" fillId="0" borderId="3" xfId="1" applyNumberFormat="1" applyBorder="1" applyAlignment="1"/>
    <xf numFmtId="168" fontId="21" fillId="5" borderId="7" xfId="1" applyNumberFormat="1" applyFont="1" applyFill="1" applyBorder="1" applyAlignment="1">
      <alignment horizontal="center" vertical="center"/>
    </xf>
    <xf numFmtId="166" fontId="21" fillId="5" borderId="7" xfId="1" applyNumberFormat="1" applyFont="1" applyFill="1" applyBorder="1" applyAlignment="1">
      <alignment horizontal="center" vertical="center"/>
    </xf>
    <xf numFmtId="165" fontId="1" fillId="6" borderId="7" xfId="1" applyNumberFormat="1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/>
    <xf numFmtId="0" fontId="12" fillId="0" borderId="42" xfId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43" fillId="0" borderId="3" xfId="0" applyFont="1" applyFill="1" applyBorder="1" applyAlignment="1"/>
    <xf numFmtId="0" fontId="43" fillId="0" borderId="4" xfId="0" applyFont="1" applyFill="1" applyBorder="1" applyAlignment="1"/>
    <xf numFmtId="0" fontId="26" fillId="0" borderId="22" xfId="0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1" fillId="0" borderId="7" xfId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0" fillId="2" borderId="32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0" fontId="0" fillId="2" borderId="20" xfId="0" applyFill="1" applyBorder="1" applyAlignment="1"/>
    <xf numFmtId="0" fontId="10" fillId="0" borderId="33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/>
    <xf numFmtId="0" fontId="0" fillId="0" borderId="30" xfId="0" applyFill="1" applyBorder="1" applyAlignment="1"/>
    <xf numFmtId="0" fontId="0" fillId="0" borderId="12" xfId="0" applyBorder="1" applyAlignment="1"/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7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12" fillId="3" borderId="7" xfId="1" applyFont="1" applyFill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32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20" xfId="0" applyFill="1" applyBorder="1" applyAlignment="1">
      <alignment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0" xfId="0" applyFill="1" applyAlignment="1"/>
    <xf numFmtId="0" fontId="38" fillId="0" borderId="7" xfId="0" applyFont="1" applyFill="1" applyBorder="1" applyAlignment="1">
      <alignment horizontal="center" vertical="center" wrapText="1"/>
    </xf>
    <xf numFmtId="0" fontId="21" fillId="6" borderId="7" xfId="7" applyFont="1" applyFill="1" applyBorder="1" applyAlignment="1" applyProtection="1">
      <alignment horizontal="right" vertical="top" wrapText="1"/>
    </xf>
    <xf numFmtId="0" fontId="21" fillId="6" borderId="22" xfId="7" applyFont="1" applyFill="1" applyBorder="1" applyAlignment="1" applyProtection="1">
      <alignment horizontal="right" vertical="top" wrapText="1"/>
    </xf>
    <xf numFmtId="0" fontId="21" fillId="6" borderId="23" xfId="7" applyFont="1" applyFill="1" applyBorder="1" applyAlignment="1" applyProtection="1">
      <alignment horizontal="right" vertical="top" wrapText="1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3" xfId="1" applyFont="1" applyFill="1" applyBorder="1" applyAlignment="1" applyProtection="1">
      <alignment horizontal="center" vertical="top"/>
      <protection locked="0"/>
    </xf>
    <xf numFmtId="0" fontId="7" fillId="2" borderId="12" xfId="1" applyFont="1" applyFill="1" applyBorder="1" applyAlignment="1" applyProtection="1">
      <alignment horizontal="center" vertical="top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16" xfId="1" applyFont="1" applyFill="1" applyBorder="1" applyAlignment="1" applyProtection="1">
      <alignment horizontal="center" vertical="center" wrapText="1"/>
      <protection locked="0"/>
    </xf>
    <xf numFmtId="0" fontId="2" fillId="3" borderId="17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33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/>
  </cellXfs>
  <cellStyles count="11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Обычный 2 2" xfId="8"/>
    <cellStyle name="Финансовый" xfId="6" builtinId="3"/>
    <cellStyle name="Финансовый 2" xfId="2"/>
    <cellStyle name="Финансовый 2 2" xfId="9"/>
    <cellStyle name="Финансовый 3" xfId="3"/>
    <cellStyle name="Финансовый 3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5"/>
  <sheetViews>
    <sheetView tabSelected="1" view="pageBreakPreview" topLeftCell="A120" zoomScaleNormal="66" zoomScaleSheetLayoutView="100" workbookViewId="0">
      <selection activeCell="B130" sqref="B130:C130"/>
    </sheetView>
  </sheetViews>
  <sheetFormatPr defaultRowHeight="12.75" x14ac:dyDescent="0.2"/>
  <cols>
    <col min="1" max="1" width="29.140625" style="8" customWidth="1"/>
    <col min="2" max="2" width="37.85546875" style="3" customWidth="1"/>
    <col min="3" max="3" width="18.5703125" style="3" customWidth="1"/>
    <col min="4" max="4" width="22.28515625" style="3" customWidth="1"/>
    <col min="5" max="5" width="20.42578125" style="3" customWidth="1"/>
    <col min="6" max="6" width="16.42578125" style="3" customWidth="1"/>
    <col min="7" max="7" width="13.28515625" style="3" customWidth="1"/>
    <col min="8" max="8" width="12.28515625" style="3" customWidth="1"/>
    <col min="9" max="9" width="12.5703125" style="3" customWidth="1"/>
    <col min="10" max="10" width="12.42578125" style="3" customWidth="1"/>
    <col min="11" max="11" width="12.5703125" style="3" customWidth="1"/>
    <col min="12" max="12" width="12.42578125" style="3" customWidth="1"/>
    <col min="13" max="13" width="11.7109375" style="3" customWidth="1"/>
    <col min="14" max="14" width="13.28515625" style="3" customWidth="1"/>
    <col min="15" max="15" width="12.42578125" style="3" bestFit="1" customWidth="1"/>
    <col min="16" max="16" width="9.5703125" style="3" customWidth="1"/>
    <col min="17" max="252" width="9.140625" style="3"/>
    <col min="253" max="253" width="27.28515625" style="3" customWidth="1"/>
    <col min="254" max="254" width="38.7109375" style="3" customWidth="1"/>
    <col min="255" max="255" width="20" style="3" bestFit="1" customWidth="1"/>
    <col min="256" max="256" width="22" style="3" bestFit="1" customWidth="1"/>
    <col min="257" max="257" width="10.7109375" style="3" customWidth="1"/>
    <col min="258" max="258" width="12" style="3" customWidth="1"/>
    <col min="259" max="259" width="11.42578125" style="3" customWidth="1"/>
    <col min="260" max="260" width="11" style="3" customWidth="1"/>
    <col min="261" max="261" width="13" style="3" customWidth="1"/>
    <col min="262" max="508" width="9.140625" style="3"/>
    <col min="509" max="509" width="27.28515625" style="3" customWidth="1"/>
    <col min="510" max="510" width="38.7109375" style="3" customWidth="1"/>
    <col min="511" max="511" width="20" style="3" bestFit="1" customWidth="1"/>
    <col min="512" max="512" width="22" style="3" bestFit="1" customWidth="1"/>
    <col min="513" max="513" width="10.7109375" style="3" customWidth="1"/>
    <col min="514" max="514" width="12" style="3" customWidth="1"/>
    <col min="515" max="515" width="11.42578125" style="3" customWidth="1"/>
    <col min="516" max="516" width="11" style="3" customWidth="1"/>
    <col min="517" max="517" width="13" style="3" customWidth="1"/>
    <col min="518" max="764" width="9.140625" style="3"/>
    <col min="765" max="765" width="27.28515625" style="3" customWidth="1"/>
    <col min="766" max="766" width="38.7109375" style="3" customWidth="1"/>
    <col min="767" max="767" width="20" style="3" bestFit="1" customWidth="1"/>
    <col min="768" max="768" width="22" style="3" bestFit="1" customWidth="1"/>
    <col min="769" max="769" width="10.7109375" style="3" customWidth="1"/>
    <col min="770" max="770" width="12" style="3" customWidth="1"/>
    <col min="771" max="771" width="11.42578125" style="3" customWidth="1"/>
    <col min="772" max="772" width="11" style="3" customWidth="1"/>
    <col min="773" max="773" width="13" style="3" customWidth="1"/>
    <col min="774" max="1020" width="9.140625" style="3"/>
    <col min="1021" max="1021" width="27.28515625" style="3" customWidth="1"/>
    <col min="1022" max="1022" width="38.7109375" style="3" customWidth="1"/>
    <col min="1023" max="1023" width="20" style="3" bestFit="1" customWidth="1"/>
    <col min="1024" max="1024" width="22" style="3" bestFit="1" customWidth="1"/>
    <col min="1025" max="1025" width="10.7109375" style="3" customWidth="1"/>
    <col min="1026" max="1026" width="12" style="3" customWidth="1"/>
    <col min="1027" max="1027" width="11.42578125" style="3" customWidth="1"/>
    <col min="1028" max="1028" width="11" style="3" customWidth="1"/>
    <col min="1029" max="1029" width="13" style="3" customWidth="1"/>
    <col min="1030" max="1276" width="9.140625" style="3"/>
    <col min="1277" max="1277" width="27.28515625" style="3" customWidth="1"/>
    <col min="1278" max="1278" width="38.7109375" style="3" customWidth="1"/>
    <col min="1279" max="1279" width="20" style="3" bestFit="1" customWidth="1"/>
    <col min="1280" max="1280" width="22" style="3" bestFit="1" customWidth="1"/>
    <col min="1281" max="1281" width="10.7109375" style="3" customWidth="1"/>
    <col min="1282" max="1282" width="12" style="3" customWidth="1"/>
    <col min="1283" max="1283" width="11.42578125" style="3" customWidth="1"/>
    <col min="1284" max="1284" width="11" style="3" customWidth="1"/>
    <col min="1285" max="1285" width="13" style="3" customWidth="1"/>
    <col min="1286" max="1532" width="9.140625" style="3"/>
    <col min="1533" max="1533" width="27.28515625" style="3" customWidth="1"/>
    <col min="1534" max="1534" width="38.7109375" style="3" customWidth="1"/>
    <col min="1535" max="1535" width="20" style="3" bestFit="1" customWidth="1"/>
    <col min="1536" max="1536" width="22" style="3" bestFit="1" customWidth="1"/>
    <col min="1537" max="1537" width="10.7109375" style="3" customWidth="1"/>
    <col min="1538" max="1538" width="12" style="3" customWidth="1"/>
    <col min="1539" max="1539" width="11.42578125" style="3" customWidth="1"/>
    <col min="1540" max="1540" width="11" style="3" customWidth="1"/>
    <col min="1541" max="1541" width="13" style="3" customWidth="1"/>
    <col min="1542" max="1788" width="9.140625" style="3"/>
    <col min="1789" max="1789" width="27.28515625" style="3" customWidth="1"/>
    <col min="1790" max="1790" width="38.7109375" style="3" customWidth="1"/>
    <col min="1791" max="1791" width="20" style="3" bestFit="1" customWidth="1"/>
    <col min="1792" max="1792" width="22" style="3" bestFit="1" customWidth="1"/>
    <col min="1793" max="1793" width="10.7109375" style="3" customWidth="1"/>
    <col min="1794" max="1794" width="12" style="3" customWidth="1"/>
    <col min="1795" max="1795" width="11.42578125" style="3" customWidth="1"/>
    <col min="1796" max="1796" width="11" style="3" customWidth="1"/>
    <col min="1797" max="1797" width="13" style="3" customWidth="1"/>
    <col min="1798" max="2044" width="9.140625" style="3"/>
    <col min="2045" max="2045" width="27.28515625" style="3" customWidth="1"/>
    <col min="2046" max="2046" width="38.7109375" style="3" customWidth="1"/>
    <col min="2047" max="2047" width="20" style="3" bestFit="1" customWidth="1"/>
    <col min="2048" max="2048" width="22" style="3" bestFit="1" customWidth="1"/>
    <col min="2049" max="2049" width="10.7109375" style="3" customWidth="1"/>
    <col min="2050" max="2050" width="12" style="3" customWidth="1"/>
    <col min="2051" max="2051" width="11.42578125" style="3" customWidth="1"/>
    <col min="2052" max="2052" width="11" style="3" customWidth="1"/>
    <col min="2053" max="2053" width="13" style="3" customWidth="1"/>
    <col min="2054" max="2300" width="9.140625" style="3"/>
    <col min="2301" max="2301" width="27.28515625" style="3" customWidth="1"/>
    <col min="2302" max="2302" width="38.7109375" style="3" customWidth="1"/>
    <col min="2303" max="2303" width="20" style="3" bestFit="1" customWidth="1"/>
    <col min="2304" max="2304" width="22" style="3" bestFit="1" customWidth="1"/>
    <col min="2305" max="2305" width="10.7109375" style="3" customWidth="1"/>
    <col min="2306" max="2306" width="12" style="3" customWidth="1"/>
    <col min="2307" max="2307" width="11.42578125" style="3" customWidth="1"/>
    <col min="2308" max="2308" width="11" style="3" customWidth="1"/>
    <col min="2309" max="2309" width="13" style="3" customWidth="1"/>
    <col min="2310" max="2556" width="9.140625" style="3"/>
    <col min="2557" max="2557" width="27.28515625" style="3" customWidth="1"/>
    <col min="2558" max="2558" width="38.7109375" style="3" customWidth="1"/>
    <col min="2559" max="2559" width="20" style="3" bestFit="1" customWidth="1"/>
    <col min="2560" max="2560" width="22" style="3" bestFit="1" customWidth="1"/>
    <col min="2561" max="2561" width="10.7109375" style="3" customWidth="1"/>
    <col min="2562" max="2562" width="12" style="3" customWidth="1"/>
    <col min="2563" max="2563" width="11.42578125" style="3" customWidth="1"/>
    <col min="2564" max="2564" width="11" style="3" customWidth="1"/>
    <col min="2565" max="2565" width="13" style="3" customWidth="1"/>
    <col min="2566" max="2812" width="9.140625" style="3"/>
    <col min="2813" max="2813" width="27.28515625" style="3" customWidth="1"/>
    <col min="2814" max="2814" width="38.7109375" style="3" customWidth="1"/>
    <col min="2815" max="2815" width="20" style="3" bestFit="1" customWidth="1"/>
    <col min="2816" max="2816" width="22" style="3" bestFit="1" customWidth="1"/>
    <col min="2817" max="2817" width="10.7109375" style="3" customWidth="1"/>
    <col min="2818" max="2818" width="12" style="3" customWidth="1"/>
    <col min="2819" max="2819" width="11.42578125" style="3" customWidth="1"/>
    <col min="2820" max="2820" width="11" style="3" customWidth="1"/>
    <col min="2821" max="2821" width="13" style="3" customWidth="1"/>
    <col min="2822" max="3068" width="9.140625" style="3"/>
    <col min="3069" max="3069" width="27.28515625" style="3" customWidth="1"/>
    <col min="3070" max="3070" width="38.7109375" style="3" customWidth="1"/>
    <col min="3071" max="3071" width="20" style="3" bestFit="1" customWidth="1"/>
    <col min="3072" max="3072" width="22" style="3" bestFit="1" customWidth="1"/>
    <col min="3073" max="3073" width="10.7109375" style="3" customWidth="1"/>
    <col min="3074" max="3074" width="12" style="3" customWidth="1"/>
    <col min="3075" max="3075" width="11.42578125" style="3" customWidth="1"/>
    <col min="3076" max="3076" width="11" style="3" customWidth="1"/>
    <col min="3077" max="3077" width="13" style="3" customWidth="1"/>
    <col min="3078" max="3324" width="9.140625" style="3"/>
    <col min="3325" max="3325" width="27.28515625" style="3" customWidth="1"/>
    <col min="3326" max="3326" width="38.7109375" style="3" customWidth="1"/>
    <col min="3327" max="3327" width="20" style="3" bestFit="1" customWidth="1"/>
    <col min="3328" max="3328" width="22" style="3" bestFit="1" customWidth="1"/>
    <col min="3329" max="3329" width="10.7109375" style="3" customWidth="1"/>
    <col min="3330" max="3330" width="12" style="3" customWidth="1"/>
    <col min="3331" max="3331" width="11.42578125" style="3" customWidth="1"/>
    <col min="3332" max="3332" width="11" style="3" customWidth="1"/>
    <col min="3333" max="3333" width="13" style="3" customWidth="1"/>
    <col min="3334" max="3580" width="9.140625" style="3"/>
    <col min="3581" max="3581" width="27.28515625" style="3" customWidth="1"/>
    <col min="3582" max="3582" width="38.7109375" style="3" customWidth="1"/>
    <col min="3583" max="3583" width="20" style="3" bestFit="1" customWidth="1"/>
    <col min="3584" max="3584" width="22" style="3" bestFit="1" customWidth="1"/>
    <col min="3585" max="3585" width="10.7109375" style="3" customWidth="1"/>
    <col min="3586" max="3586" width="12" style="3" customWidth="1"/>
    <col min="3587" max="3587" width="11.42578125" style="3" customWidth="1"/>
    <col min="3588" max="3588" width="11" style="3" customWidth="1"/>
    <col min="3589" max="3589" width="13" style="3" customWidth="1"/>
    <col min="3590" max="3836" width="9.140625" style="3"/>
    <col min="3837" max="3837" width="27.28515625" style="3" customWidth="1"/>
    <col min="3838" max="3838" width="38.7109375" style="3" customWidth="1"/>
    <col min="3839" max="3839" width="20" style="3" bestFit="1" customWidth="1"/>
    <col min="3840" max="3840" width="22" style="3" bestFit="1" customWidth="1"/>
    <col min="3841" max="3841" width="10.7109375" style="3" customWidth="1"/>
    <col min="3842" max="3842" width="12" style="3" customWidth="1"/>
    <col min="3843" max="3843" width="11.42578125" style="3" customWidth="1"/>
    <col min="3844" max="3844" width="11" style="3" customWidth="1"/>
    <col min="3845" max="3845" width="13" style="3" customWidth="1"/>
    <col min="3846" max="4092" width="9.140625" style="3"/>
    <col min="4093" max="4093" width="27.28515625" style="3" customWidth="1"/>
    <col min="4094" max="4094" width="38.7109375" style="3" customWidth="1"/>
    <col min="4095" max="4095" width="20" style="3" bestFit="1" customWidth="1"/>
    <col min="4096" max="4096" width="22" style="3" bestFit="1" customWidth="1"/>
    <col min="4097" max="4097" width="10.7109375" style="3" customWidth="1"/>
    <col min="4098" max="4098" width="12" style="3" customWidth="1"/>
    <col min="4099" max="4099" width="11.42578125" style="3" customWidth="1"/>
    <col min="4100" max="4100" width="11" style="3" customWidth="1"/>
    <col min="4101" max="4101" width="13" style="3" customWidth="1"/>
    <col min="4102" max="4348" width="9.140625" style="3"/>
    <col min="4349" max="4349" width="27.28515625" style="3" customWidth="1"/>
    <col min="4350" max="4350" width="38.7109375" style="3" customWidth="1"/>
    <col min="4351" max="4351" width="20" style="3" bestFit="1" customWidth="1"/>
    <col min="4352" max="4352" width="22" style="3" bestFit="1" customWidth="1"/>
    <col min="4353" max="4353" width="10.7109375" style="3" customWidth="1"/>
    <col min="4354" max="4354" width="12" style="3" customWidth="1"/>
    <col min="4355" max="4355" width="11.42578125" style="3" customWidth="1"/>
    <col min="4356" max="4356" width="11" style="3" customWidth="1"/>
    <col min="4357" max="4357" width="13" style="3" customWidth="1"/>
    <col min="4358" max="4604" width="9.140625" style="3"/>
    <col min="4605" max="4605" width="27.28515625" style="3" customWidth="1"/>
    <col min="4606" max="4606" width="38.7109375" style="3" customWidth="1"/>
    <col min="4607" max="4607" width="20" style="3" bestFit="1" customWidth="1"/>
    <col min="4608" max="4608" width="22" style="3" bestFit="1" customWidth="1"/>
    <col min="4609" max="4609" width="10.7109375" style="3" customWidth="1"/>
    <col min="4610" max="4610" width="12" style="3" customWidth="1"/>
    <col min="4611" max="4611" width="11.42578125" style="3" customWidth="1"/>
    <col min="4612" max="4612" width="11" style="3" customWidth="1"/>
    <col min="4613" max="4613" width="13" style="3" customWidth="1"/>
    <col min="4614" max="4860" width="9.140625" style="3"/>
    <col min="4861" max="4861" width="27.28515625" style="3" customWidth="1"/>
    <col min="4862" max="4862" width="38.7109375" style="3" customWidth="1"/>
    <col min="4863" max="4863" width="20" style="3" bestFit="1" customWidth="1"/>
    <col min="4864" max="4864" width="22" style="3" bestFit="1" customWidth="1"/>
    <col min="4865" max="4865" width="10.7109375" style="3" customWidth="1"/>
    <col min="4866" max="4866" width="12" style="3" customWidth="1"/>
    <col min="4867" max="4867" width="11.42578125" style="3" customWidth="1"/>
    <col min="4868" max="4868" width="11" style="3" customWidth="1"/>
    <col min="4869" max="4869" width="13" style="3" customWidth="1"/>
    <col min="4870" max="5116" width="9.140625" style="3"/>
    <col min="5117" max="5117" width="27.28515625" style="3" customWidth="1"/>
    <col min="5118" max="5118" width="38.7109375" style="3" customWidth="1"/>
    <col min="5119" max="5119" width="20" style="3" bestFit="1" customWidth="1"/>
    <col min="5120" max="5120" width="22" style="3" bestFit="1" customWidth="1"/>
    <col min="5121" max="5121" width="10.7109375" style="3" customWidth="1"/>
    <col min="5122" max="5122" width="12" style="3" customWidth="1"/>
    <col min="5123" max="5123" width="11.42578125" style="3" customWidth="1"/>
    <col min="5124" max="5124" width="11" style="3" customWidth="1"/>
    <col min="5125" max="5125" width="13" style="3" customWidth="1"/>
    <col min="5126" max="5372" width="9.140625" style="3"/>
    <col min="5373" max="5373" width="27.28515625" style="3" customWidth="1"/>
    <col min="5374" max="5374" width="38.7109375" style="3" customWidth="1"/>
    <col min="5375" max="5375" width="20" style="3" bestFit="1" customWidth="1"/>
    <col min="5376" max="5376" width="22" style="3" bestFit="1" customWidth="1"/>
    <col min="5377" max="5377" width="10.7109375" style="3" customWidth="1"/>
    <col min="5378" max="5378" width="12" style="3" customWidth="1"/>
    <col min="5379" max="5379" width="11.42578125" style="3" customWidth="1"/>
    <col min="5380" max="5380" width="11" style="3" customWidth="1"/>
    <col min="5381" max="5381" width="13" style="3" customWidth="1"/>
    <col min="5382" max="5628" width="9.140625" style="3"/>
    <col min="5629" max="5629" width="27.28515625" style="3" customWidth="1"/>
    <col min="5630" max="5630" width="38.7109375" style="3" customWidth="1"/>
    <col min="5631" max="5631" width="20" style="3" bestFit="1" customWidth="1"/>
    <col min="5632" max="5632" width="22" style="3" bestFit="1" customWidth="1"/>
    <col min="5633" max="5633" width="10.7109375" style="3" customWidth="1"/>
    <col min="5634" max="5634" width="12" style="3" customWidth="1"/>
    <col min="5635" max="5635" width="11.42578125" style="3" customWidth="1"/>
    <col min="5636" max="5636" width="11" style="3" customWidth="1"/>
    <col min="5637" max="5637" width="13" style="3" customWidth="1"/>
    <col min="5638" max="5884" width="9.140625" style="3"/>
    <col min="5885" max="5885" width="27.28515625" style="3" customWidth="1"/>
    <col min="5886" max="5886" width="38.7109375" style="3" customWidth="1"/>
    <col min="5887" max="5887" width="20" style="3" bestFit="1" customWidth="1"/>
    <col min="5888" max="5888" width="22" style="3" bestFit="1" customWidth="1"/>
    <col min="5889" max="5889" width="10.7109375" style="3" customWidth="1"/>
    <col min="5890" max="5890" width="12" style="3" customWidth="1"/>
    <col min="5891" max="5891" width="11.42578125" style="3" customWidth="1"/>
    <col min="5892" max="5892" width="11" style="3" customWidth="1"/>
    <col min="5893" max="5893" width="13" style="3" customWidth="1"/>
    <col min="5894" max="6140" width="9.140625" style="3"/>
    <col min="6141" max="6141" width="27.28515625" style="3" customWidth="1"/>
    <col min="6142" max="6142" width="38.7109375" style="3" customWidth="1"/>
    <col min="6143" max="6143" width="20" style="3" bestFit="1" customWidth="1"/>
    <col min="6144" max="6144" width="22" style="3" bestFit="1" customWidth="1"/>
    <col min="6145" max="6145" width="10.7109375" style="3" customWidth="1"/>
    <col min="6146" max="6146" width="12" style="3" customWidth="1"/>
    <col min="6147" max="6147" width="11.42578125" style="3" customWidth="1"/>
    <col min="6148" max="6148" width="11" style="3" customWidth="1"/>
    <col min="6149" max="6149" width="13" style="3" customWidth="1"/>
    <col min="6150" max="6396" width="9.140625" style="3"/>
    <col min="6397" max="6397" width="27.28515625" style="3" customWidth="1"/>
    <col min="6398" max="6398" width="38.7109375" style="3" customWidth="1"/>
    <col min="6399" max="6399" width="20" style="3" bestFit="1" customWidth="1"/>
    <col min="6400" max="6400" width="22" style="3" bestFit="1" customWidth="1"/>
    <col min="6401" max="6401" width="10.7109375" style="3" customWidth="1"/>
    <col min="6402" max="6402" width="12" style="3" customWidth="1"/>
    <col min="6403" max="6403" width="11.42578125" style="3" customWidth="1"/>
    <col min="6404" max="6404" width="11" style="3" customWidth="1"/>
    <col min="6405" max="6405" width="13" style="3" customWidth="1"/>
    <col min="6406" max="6652" width="9.140625" style="3"/>
    <col min="6653" max="6653" width="27.28515625" style="3" customWidth="1"/>
    <col min="6654" max="6654" width="38.7109375" style="3" customWidth="1"/>
    <col min="6655" max="6655" width="20" style="3" bestFit="1" customWidth="1"/>
    <col min="6656" max="6656" width="22" style="3" bestFit="1" customWidth="1"/>
    <col min="6657" max="6657" width="10.7109375" style="3" customWidth="1"/>
    <col min="6658" max="6658" width="12" style="3" customWidth="1"/>
    <col min="6659" max="6659" width="11.42578125" style="3" customWidth="1"/>
    <col min="6660" max="6660" width="11" style="3" customWidth="1"/>
    <col min="6661" max="6661" width="13" style="3" customWidth="1"/>
    <col min="6662" max="6908" width="9.140625" style="3"/>
    <col min="6909" max="6909" width="27.28515625" style="3" customWidth="1"/>
    <col min="6910" max="6910" width="38.7109375" style="3" customWidth="1"/>
    <col min="6911" max="6911" width="20" style="3" bestFit="1" customWidth="1"/>
    <col min="6912" max="6912" width="22" style="3" bestFit="1" customWidth="1"/>
    <col min="6913" max="6913" width="10.7109375" style="3" customWidth="1"/>
    <col min="6914" max="6914" width="12" style="3" customWidth="1"/>
    <col min="6915" max="6915" width="11.42578125" style="3" customWidth="1"/>
    <col min="6916" max="6916" width="11" style="3" customWidth="1"/>
    <col min="6917" max="6917" width="13" style="3" customWidth="1"/>
    <col min="6918" max="7164" width="9.140625" style="3"/>
    <col min="7165" max="7165" width="27.28515625" style="3" customWidth="1"/>
    <col min="7166" max="7166" width="38.7109375" style="3" customWidth="1"/>
    <col min="7167" max="7167" width="20" style="3" bestFit="1" customWidth="1"/>
    <col min="7168" max="7168" width="22" style="3" bestFit="1" customWidth="1"/>
    <col min="7169" max="7169" width="10.7109375" style="3" customWidth="1"/>
    <col min="7170" max="7170" width="12" style="3" customWidth="1"/>
    <col min="7171" max="7171" width="11.42578125" style="3" customWidth="1"/>
    <col min="7172" max="7172" width="11" style="3" customWidth="1"/>
    <col min="7173" max="7173" width="13" style="3" customWidth="1"/>
    <col min="7174" max="7420" width="9.140625" style="3"/>
    <col min="7421" max="7421" width="27.28515625" style="3" customWidth="1"/>
    <col min="7422" max="7422" width="38.7109375" style="3" customWidth="1"/>
    <col min="7423" max="7423" width="20" style="3" bestFit="1" customWidth="1"/>
    <col min="7424" max="7424" width="22" style="3" bestFit="1" customWidth="1"/>
    <col min="7425" max="7425" width="10.7109375" style="3" customWidth="1"/>
    <col min="7426" max="7426" width="12" style="3" customWidth="1"/>
    <col min="7427" max="7427" width="11.42578125" style="3" customWidth="1"/>
    <col min="7428" max="7428" width="11" style="3" customWidth="1"/>
    <col min="7429" max="7429" width="13" style="3" customWidth="1"/>
    <col min="7430" max="7676" width="9.140625" style="3"/>
    <col min="7677" max="7677" width="27.28515625" style="3" customWidth="1"/>
    <col min="7678" max="7678" width="38.7109375" style="3" customWidth="1"/>
    <col min="7679" max="7679" width="20" style="3" bestFit="1" customWidth="1"/>
    <col min="7680" max="7680" width="22" style="3" bestFit="1" customWidth="1"/>
    <col min="7681" max="7681" width="10.7109375" style="3" customWidth="1"/>
    <col min="7682" max="7682" width="12" style="3" customWidth="1"/>
    <col min="7683" max="7683" width="11.42578125" style="3" customWidth="1"/>
    <col min="7684" max="7684" width="11" style="3" customWidth="1"/>
    <col min="7685" max="7685" width="13" style="3" customWidth="1"/>
    <col min="7686" max="7932" width="9.140625" style="3"/>
    <col min="7933" max="7933" width="27.28515625" style="3" customWidth="1"/>
    <col min="7934" max="7934" width="38.7109375" style="3" customWidth="1"/>
    <col min="7935" max="7935" width="20" style="3" bestFit="1" customWidth="1"/>
    <col min="7936" max="7936" width="22" style="3" bestFit="1" customWidth="1"/>
    <col min="7937" max="7937" width="10.7109375" style="3" customWidth="1"/>
    <col min="7938" max="7938" width="12" style="3" customWidth="1"/>
    <col min="7939" max="7939" width="11.42578125" style="3" customWidth="1"/>
    <col min="7940" max="7940" width="11" style="3" customWidth="1"/>
    <col min="7941" max="7941" width="13" style="3" customWidth="1"/>
    <col min="7942" max="8188" width="9.140625" style="3"/>
    <col min="8189" max="8189" width="27.28515625" style="3" customWidth="1"/>
    <col min="8190" max="8190" width="38.7109375" style="3" customWidth="1"/>
    <col min="8191" max="8191" width="20" style="3" bestFit="1" customWidth="1"/>
    <col min="8192" max="8192" width="22" style="3" bestFit="1" customWidth="1"/>
    <col min="8193" max="8193" width="10.7109375" style="3" customWidth="1"/>
    <col min="8194" max="8194" width="12" style="3" customWidth="1"/>
    <col min="8195" max="8195" width="11.42578125" style="3" customWidth="1"/>
    <col min="8196" max="8196" width="11" style="3" customWidth="1"/>
    <col min="8197" max="8197" width="13" style="3" customWidth="1"/>
    <col min="8198" max="8444" width="9.140625" style="3"/>
    <col min="8445" max="8445" width="27.28515625" style="3" customWidth="1"/>
    <col min="8446" max="8446" width="38.7109375" style="3" customWidth="1"/>
    <col min="8447" max="8447" width="20" style="3" bestFit="1" customWidth="1"/>
    <col min="8448" max="8448" width="22" style="3" bestFit="1" customWidth="1"/>
    <col min="8449" max="8449" width="10.7109375" style="3" customWidth="1"/>
    <col min="8450" max="8450" width="12" style="3" customWidth="1"/>
    <col min="8451" max="8451" width="11.42578125" style="3" customWidth="1"/>
    <col min="8452" max="8452" width="11" style="3" customWidth="1"/>
    <col min="8453" max="8453" width="13" style="3" customWidth="1"/>
    <col min="8454" max="8700" width="9.140625" style="3"/>
    <col min="8701" max="8701" width="27.28515625" style="3" customWidth="1"/>
    <col min="8702" max="8702" width="38.7109375" style="3" customWidth="1"/>
    <col min="8703" max="8703" width="20" style="3" bestFit="1" customWidth="1"/>
    <col min="8704" max="8704" width="22" style="3" bestFit="1" customWidth="1"/>
    <col min="8705" max="8705" width="10.7109375" style="3" customWidth="1"/>
    <col min="8706" max="8706" width="12" style="3" customWidth="1"/>
    <col min="8707" max="8707" width="11.42578125" style="3" customWidth="1"/>
    <col min="8708" max="8708" width="11" style="3" customWidth="1"/>
    <col min="8709" max="8709" width="13" style="3" customWidth="1"/>
    <col min="8710" max="8956" width="9.140625" style="3"/>
    <col min="8957" max="8957" width="27.28515625" style="3" customWidth="1"/>
    <col min="8958" max="8958" width="38.7109375" style="3" customWidth="1"/>
    <col min="8959" max="8959" width="20" style="3" bestFit="1" customWidth="1"/>
    <col min="8960" max="8960" width="22" style="3" bestFit="1" customWidth="1"/>
    <col min="8961" max="8961" width="10.7109375" style="3" customWidth="1"/>
    <col min="8962" max="8962" width="12" style="3" customWidth="1"/>
    <col min="8963" max="8963" width="11.42578125" style="3" customWidth="1"/>
    <col min="8964" max="8964" width="11" style="3" customWidth="1"/>
    <col min="8965" max="8965" width="13" style="3" customWidth="1"/>
    <col min="8966" max="9212" width="9.140625" style="3"/>
    <col min="9213" max="9213" width="27.28515625" style="3" customWidth="1"/>
    <col min="9214" max="9214" width="38.7109375" style="3" customWidth="1"/>
    <col min="9215" max="9215" width="20" style="3" bestFit="1" customWidth="1"/>
    <col min="9216" max="9216" width="22" style="3" bestFit="1" customWidth="1"/>
    <col min="9217" max="9217" width="10.7109375" style="3" customWidth="1"/>
    <col min="9218" max="9218" width="12" style="3" customWidth="1"/>
    <col min="9219" max="9219" width="11.42578125" style="3" customWidth="1"/>
    <col min="9220" max="9220" width="11" style="3" customWidth="1"/>
    <col min="9221" max="9221" width="13" style="3" customWidth="1"/>
    <col min="9222" max="9468" width="9.140625" style="3"/>
    <col min="9469" max="9469" width="27.28515625" style="3" customWidth="1"/>
    <col min="9470" max="9470" width="38.7109375" style="3" customWidth="1"/>
    <col min="9471" max="9471" width="20" style="3" bestFit="1" customWidth="1"/>
    <col min="9472" max="9472" width="22" style="3" bestFit="1" customWidth="1"/>
    <col min="9473" max="9473" width="10.7109375" style="3" customWidth="1"/>
    <col min="9474" max="9474" width="12" style="3" customWidth="1"/>
    <col min="9475" max="9475" width="11.42578125" style="3" customWidth="1"/>
    <col min="9476" max="9476" width="11" style="3" customWidth="1"/>
    <col min="9477" max="9477" width="13" style="3" customWidth="1"/>
    <col min="9478" max="9724" width="9.140625" style="3"/>
    <col min="9725" max="9725" width="27.28515625" style="3" customWidth="1"/>
    <col min="9726" max="9726" width="38.7109375" style="3" customWidth="1"/>
    <col min="9727" max="9727" width="20" style="3" bestFit="1" customWidth="1"/>
    <col min="9728" max="9728" width="22" style="3" bestFit="1" customWidth="1"/>
    <col min="9729" max="9729" width="10.7109375" style="3" customWidth="1"/>
    <col min="9730" max="9730" width="12" style="3" customWidth="1"/>
    <col min="9731" max="9731" width="11.42578125" style="3" customWidth="1"/>
    <col min="9732" max="9732" width="11" style="3" customWidth="1"/>
    <col min="9733" max="9733" width="13" style="3" customWidth="1"/>
    <col min="9734" max="9980" width="9.140625" style="3"/>
    <col min="9981" max="9981" width="27.28515625" style="3" customWidth="1"/>
    <col min="9982" max="9982" width="38.7109375" style="3" customWidth="1"/>
    <col min="9983" max="9983" width="20" style="3" bestFit="1" customWidth="1"/>
    <col min="9984" max="9984" width="22" style="3" bestFit="1" customWidth="1"/>
    <col min="9985" max="9985" width="10.7109375" style="3" customWidth="1"/>
    <col min="9986" max="9986" width="12" style="3" customWidth="1"/>
    <col min="9987" max="9987" width="11.42578125" style="3" customWidth="1"/>
    <col min="9988" max="9988" width="11" style="3" customWidth="1"/>
    <col min="9989" max="9989" width="13" style="3" customWidth="1"/>
    <col min="9990" max="10236" width="9.140625" style="3"/>
    <col min="10237" max="10237" width="27.28515625" style="3" customWidth="1"/>
    <col min="10238" max="10238" width="38.7109375" style="3" customWidth="1"/>
    <col min="10239" max="10239" width="20" style="3" bestFit="1" customWidth="1"/>
    <col min="10240" max="10240" width="22" style="3" bestFit="1" customWidth="1"/>
    <col min="10241" max="10241" width="10.7109375" style="3" customWidth="1"/>
    <col min="10242" max="10242" width="12" style="3" customWidth="1"/>
    <col min="10243" max="10243" width="11.42578125" style="3" customWidth="1"/>
    <col min="10244" max="10244" width="11" style="3" customWidth="1"/>
    <col min="10245" max="10245" width="13" style="3" customWidth="1"/>
    <col min="10246" max="10492" width="9.140625" style="3"/>
    <col min="10493" max="10493" width="27.28515625" style="3" customWidth="1"/>
    <col min="10494" max="10494" width="38.7109375" style="3" customWidth="1"/>
    <col min="10495" max="10495" width="20" style="3" bestFit="1" customWidth="1"/>
    <col min="10496" max="10496" width="22" style="3" bestFit="1" customWidth="1"/>
    <col min="10497" max="10497" width="10.7109375" style="3" customWidth="1"/>
    <col min="10498" max="10498" width="12" style="3" customWidth="1"/>
    <col min="10499" max="10499" width="11.42578125" style="3" customWidth="1"/>
    <col min="10500" max="10500" width="11" style="3" customWidth="1"/>
    <col min="10501" max="10501" width="13" style="3" customWidth="1"/>
    <col min="10502" max="10748" width="9.140625" style="3"/>
    <col min="10749" max="10749" width="27.28515625" style="3" customWidth="1"/>
    <col min="10750" max="10750" width="38.7109375" style="3" customWidth="1"/>
    <col min="10751" max="10751" width="20" style="3" bestFit="1" customWidth="1"/>
    <col min="10752" max="10752" width="22" style="3" bestFit="1" customWidth="1"/>
    <col min="10753" max="10753" width="10.7109375" style="3" customWidth="1"/>
    <col min="10754" max="10754" width="12" style="3" customWidth="1"/>
    <col min="10755" max="10755" width="11.42578125" style="3" customWidth="1"/>
    <col min="10756" max="10756" width="11" style="3" customWidth="1"/>
    <col min="10757" max="10757" width="13" style="3" customWidth="1"/>
    <col min="10758" max="11004" width="9.140625" style="3"/>
    <col min="11005" max="11005" width="27.28515625" style="3" customWidth="1"/>
    <col min="11006" max="11006" width="38.7109375" style="3" customWidth="1"/>
    <col min="11007" max="11007" width="20" style="3" bestFit="1" customWidth="1"/>
    <col min="11008" max="11008" width="22" style="3" bestFit="1" customWidth="1"/>
    <col min="11009" max="11009" width="10.7109375" style="3" customWidth="1"/>
    <col min="11010" max="11010" width="12" style="3" customWidth="1"/>
    <col min="11011" max="11011" width="11.42578125" style="3" customWidth="1"/>
    <col min="11012" max="11012" width="11" style="3" customWidth="1"/>
    <col min="11013" max="11013" width="13" style="3" customWidth="1"/>
    <col min="11014" max="11260" width="9.140625" style="3"/>
    <col min="11261" max="11261" width="27.28515625" style="3" customWidth="1"/>
    <col min="11262" max="11262" width="38.7109375" style="3" customWidth="1"/>
    <col min="11263" max="11263" width="20" style="3" bestFit="1" customWidth="1"/>
    <col min="11264" max="11264" width="22" style="3" bestFit="1" customWidth="1"/>
    <col min="11265" max="11265" width="10.7109375" style="3" customWidth="1"/>
    <col min="11266" max="11266" width="12" style="3" customWidth="1"/>
    <col min="11267" max="11267" width="11.42578125" style="3" customWidth="1"/>
    <col min="11268" max="11268" width="11" style="3" customWidth="1"/>
    <col min="11269" max="11269" width="13" style="3" customWidth="1"/>
    <col min="11270" max="11516" width="9.140625" style="3"/>
    <col min="11517" max="11517" width="27.28515625" style="3" customWidth="1"/>
    <col min="11518" max="11518" width="38.7109375" style="3" customWidth="1"/>
    <col min="11519" max="11519" width="20" style="3" bestFit="1" customWidth="1"/>
    <col min="11520" max="11520" width="22" style="3" bestFit="1" customWidth="1"/>
    <col min="11521" max="11521" width="10.7109375" style="3" customWidth="1"/>
    <col min="11522" max="11522" width="12" style="3" customWidth="1"/>
    <col min="11523" max="11523" width="11.42578125" style="3" customWidth="1"/>
    <col min="11524" max="11524" width="11" style="3" customWidth="1"/>
    <col min="11525" max="11525" width="13" style="3" customWidth="1"/>
    <col min="11526" max="11772" width="9.140625" style="3"/>
    <col min="11773" max="11773" width="27.28515625" style="3" customWidth="1"/>
    <col min="11774" max="11774" width="38.7109375" style="3" customWidth="1"/>
    <col min="11775" max="11775" width="20" style="3" bestFit="1" customWidth="1"/>
    <col min="11776" max="11776" width="22" style="3" bestFit="1" customWidth="1"/>
    <col min="11777" max="11777" width="10.7109375" style="3" customWidth="1"/>
    <col min="11778" max="11778" width="12" style="3" customWidth="1"/>
    <col min="11779" max="11779" width="11.42578125" style="3" customWidth="1"/>
    <col min="11780" max="11780" width="11" style="3" customWidth="1"/>
    <col min="11781" max="11781" width="13" style="3" customWidth="1"/>
    <col min="11782" max="12028" width="9.140625" style="3"/>
    <col min="12029" max="12029" width="27.28515625" style="3" customWidth="1"/>
    <col min="12030" max="12030" width="38.7109375" style="3" customWidth="1"/>
    <col min="12031" max="12031" width="20" style="3" bestFit="1" customWidth="1"/>
    <col min="12032" max="12032" width="22" style="3" bestFit="1" customWidth="1"/>
    <col min="12033" max="12033" width="10.7109375" style="3" customWidth="1"/>
    <col min="12034" max="12034" width="12" style="3" customWidth="1"/>
    <col min="12035" max="12035" width="11.42578125" style="3" customWidth="1"/>
    <col min="12036" max="12036" width="11" style="3" customWidth="1"/>
    <col min="12037" max="12037" width="13" style="3" customWidth="1"/>
    <col min="12038" max="12284" width="9.140625" style="3"/>
    <col min="12285" max="12285" width="27.28515625" style="3" customWidth="1"/>
    <col min="12286" max="12286" width="38.7109375" style="3" customWidth="1"/>
    <col min="12287" max="12287" width="20" style="3" bestFit="1" customWidth="1"/>
    <col min="12288" max="12288" width="22" style="3" bestFit="1" customWidth="1"/>
    <col min="12289" max="12289" width="10.7109375" style="3" customWidth="1"/>
    <col min="12290" max="12290" width="12" style="3" customWidth="1"/>
    <col min="12291" max="12291" width="11.42578125" style="3" customWidth="1"/>
    <col min="12292" max="12292" width="11" style="3" customWidth="1"/>
    <col min="12293" max="12293" width="13" style="3" customWidth="1"/>
    <col min="12294" max="12540" width="9.140625" style="3"/>
    <col min="12541" max="12541" width="27.28515625" style="3" customWidth="1"/>
    <col min="12542" max="12542" width="38.7109375" style="3" customWidth="1"/>
    <col min="12543" max="12543" width="20" style="3" bestFit="1" customWidth="1"/>
    <col min="12544" max="12544" width="22" style="3" bestFit="1" customWidth="1"/>
    <col min="12545" max="12545" width="10.7109375" style="3" customWidth="1"/>
    <col min="12546" max="12546" width="12" style="3" customWidth="1"/>
    <col min="12547" max="12547" width="11.42578125" style="3" customWidth="1"/>
    <col min="12548" max="12548" width="11" style="3" customWidth="1"/>
    <col min="12549" max="12549" width="13" style="3" customWidth="1"/>
    <col min="12550" max="12796" width="9.140625" style="3"/>
    <col min="12797" max="12797" width="27.28515625" style="3" customWidth="1"/>
    <col min="12798" max="12798" width="38.7109375" style="3" customWidth="1"/>
    <col min="12799" max="12799" width="20" style="3" bestFit="1" customWidth="1"/>
    <col min="12800" max="12800" width="22" style="3" bestFit="1" customWidth="1"/>
    <col min="12801" max="12801" width="10.7109375" style="3" customWidth="1"/>
    <col min="12802" max="12802" width="12" style="3" customWidth="1"/>
    <col min="12803" max="12803" width="11.42578125" style="3" customWidth="1"/>
    <col min="12804" max="12804" width="11" style="3" customWidth="1"/>
    <col min="12805" max="12805" width="13" style="3" customWidth="1"/>
    <col min="12806" max="13052" width="9.140625" style="3"/>
    <col min="13053" max="13053" width="27.28515625" style="3" customWidth="1"/>
    <col min="13054" max="13054" width="38.7109375" style="3" customWidth="1"/>
    <col min="13055" max="13055" width="20" style="3" bestFit="1" customWidth="1"/>
    <col min="13056" max="13056" width="22" style="3" bestFit="1" customWidth="1"/>
    <col min="13057" max="13057" width="10.7109375" style="3" customWidth="1"/>
    <col min="13058" max="13058" width="12" style="3" customWidth="1"/>
    <col min="13059" max="13059" width="11.42578125" style="3" customWidth="1"/>
    <col min="13060" max="13060" width="11" style="3" customWidth="1"/>
    <col min="13061" max="13061" width="13" style="3" customWidth="1"/>
    <col min="13062" max="13308" width="9.140625" style="3"/>
    <col min="13309" max="13309" width="27.28515625" style="3" customWidth="1"/>
    <col min="13310" max="13310" width="38.7109375" style="3" customWidth="1"/>
    <col min="13311" max="13311" width="20" style="3" bestFit="1" customWidth="1"/>
    <col min="13312" max="13312" width="22" style="3" bestFit="1" customWidth="1"/>
    <col min="13313" max="13313" width="10.7109375" style="3" customWidth="1"/>
    <col min="13314" max="13314" width="12" style="3" customWidth="1"/>
    <col min="13315" max="13315" width="11.42578125" style="3" customWidth="1"/>
    <col min="13316" max="13316" width="11" style="3" customWidth="1"/>
    <col min="13317" max="13317" width="13" style="3" customWidth="1"/>
    <col min="13318" max="13564" width="9.140625" style="3"/>
    <col min="13565" max="13565" width="27.28515625" style="3" customWidth="1"/>
    <col min="13566" max="13566" width="38.7109375" style="3" customWidth="1"/>
    <col min="13567" max="13567" width="20" style="3" bestFit="1" customWidth="1"/>
    <col min="13568" max="13568" width="22" style="3" bestFit="1" customWidth="1"/>
    <col min="13569" max="13569" width="10.7109375" style="3" customWidth="1"/>
    <col min="13570" max="13570" width="12" style="3" customWidth="1"/>
    <col min="13571" max="13571" width="11.42578125" style="3" customWidth="1"/>
    <col min="13572" max="13572" width="11" style="3" customWidth="1"/>
    <col min="13573" max="13573" width="13" style="3" customWidth="1"/>
    <col min="13574" max="13820" width="9.140625" style="3"/>
    <col min="13821" max="13821" width="27.28515625" style="3" customWidth="1"/>
    <col min="13822" max="13822" width="38.7109375" style="3" customWidth="1"/>
    <col min="13823" max="13823" width="20" style="3" bestFit="1" customWidth="1"/>
    <col min="13824" max="13824" width="22" style="3" bestFit="1" customWidth="1"/>
    <col min="13825" max="13825" width="10.7109375" style="3" customWidth="1"/>
    <col min="13826" max="13826" width="12" style="3" customWidth="1"/>
    <col min="13827" max="13827" width="11.42578125" style="3" customWidth="1"/>
    <col min="13828" max="13828" width="11" style="3" customWidth="1"/>
    <col min="13829" max="13829" width="13" style="3" customWidth="1"/>
    <col min="13830" max="14076" width="9.140625" style="3"/>
    <col min="14077" max="14077" width="27.28515625" style="3" customWidth="1"/>
    <col min="14078" max="14078" width="38.7109375" style="3" customWidth="1"/>
    <col min="14079" max="14079" width="20" style="3" bestFit="1" customWidth="1"/>
    <col min="14080" max="14080" width="22" style="3" bestFit="1" customWidth="1"/>
    <col min="14081" max="14081" width="10.7109375" style="3" customWidth="1"/>
    <col min="14082" max="14082" width="12" style="3" customWidth="1"/>
    <col min="14083" max="14083" width="11.42578125" style="3" customWidth="1"/>
    <col min="14084" max="14084" width="11" style="3" customWidth="1"/>
    <col min="14085" max="14085" width="13" style="3" customWidth="1"/>
    <col min="14086" max="14332" width="9.140625" style="3"/>
    <col min="14333" max="14333" width="27.28515625" style="3" customWidth="1"/>
    <col min="14334" max="14334" width="38.7109375" style="3" customWidth="1"/>
    <col min="14335" max="14335" width="20" style="3" bestFit="1" customWidth="1"/>
    <col min="14336" max="14336" width="22" style="3" bestFit="1" customWidth="1"/>
    <col min="14337" max="14337" width="10.7109375" style="3" customWidth="1"/>
    <col min="14338" max="14338" width="12" style="3" customWidth="1"/>
    <col min="14339" max="14339" width="11.42578125" style="3" customWidth="1"/>
    <col min="14340" max="14340" width="11" style="3" customWidth="1"/>
    <col min="14341" max="14341" width="13" style="3" customWidth="1"/>
    <col min="14342" max="14588" width="9.140625" style="3"/>
    <col min="14589" max="14589" width="27.28515625" style="3" customWidth="1"/>
    <col min="14590" max="14590" width="38.7109375" style="3" customWidth="1"/>
    <col min="14591" max="14591" width="20" style="3" bestFit="1" customWidth="1"/>
    <col min="14592" max="14592" width="22" style="3" bestFit="1" customWidth="1"/>
    <col min="14593" max="14593" width="10.7109375" style="3" customWidth="1"/>
    <col min="14594" max="14594" width="12" style="3" customWidth="1"/>
    <col min="14595" max="14595" width="11.42578125" style="3" customWidth="1"/>
    <col min="14596" max="14596" width="11" style="3" customWidth="1"/>
    <col min="14597" max="14597" width="13" style="3" customWidth="1"/>
    <col min="14598" max="14844" width="9.140625" style="3"/>
    <col min="14845" max="14845" width="27.28515625" style="3" customWidth="1"/>
    <col min="14846" max="14846" width="38.7109375" style="3" customWidth="1"/>
    <col min="14847" max="14847" width="20" style="3" bestFit="1" customWidth="1"/>
    <col min="14848" max="14848" width="22" style="3" bestFit="1" customWidth="1"/>
    <col min="14849" max="14849" width="10.7109375" style="3" customWidth="1"/>
    <col min="14850" max="14850" width="12" style="3" customWidth="1"/>
    <col min="14851" max="14851" width="11.42578125" style="3" customWidth="1"/>
    <col min="14852" max="14852" width="11" style="3" customWidth="1"/>
    <col min="14853" max="14853" width="13" style="3" customWidth="1"/>
    <col min="14854" max="15100" width="9.140625" style="3"/>
    <col min="15101" max="15101" width="27.28515625" style="3" customWidth="1"/>
    <col min="15102" max="15102" width="38.7109375" style="3" customWidth="1"/>
    <col min="15103" max="15103" width="20" style="3" bestFit="1" customWidth="1"/>
    <col min="15104" max="15104" width="22" style="3" bestFit="1" customWidth="1"/>
    <col min="15105" max="15105" width="10.7109375" style="3" customWidth="1"/>
    <col min="15106" max="15106" width="12" style="3" customWidth="1"/>
    <col min="15107" max="15107" width="11.42578125" style="3" customWidth="1"/>
    <col min="15108" max="15108" width="11" style="3" customWidth="1"/>
    <col min="15109" max="15109" width="13" style="3" customWidth="1"/>
    <col min="15110" max="15356" width="9.140625" style="3"/>
    <col min="15357" max="15357" width="27.28515625" style="3" customWidth="1"/>
    <col min="15358" max="15358" width="38.7109375" style="3" customWidth="1"/>
    <col min="15359" max="15359" width="20" style="3" bestFit="1" customWidth="1"/>
    <col min="15360" max="15360" width="22" style="3" bestFit="1" customWidth="1"/>
    <col min="15361" max="15361" width="10.7109375" style="3" customWidth="1"/>
    <col min="15362" max="15362" width="12" style="3" customWidth="1"/>
    <col min="15363" max="15363" width="11.42578125" style="3" customWidth="1"/>
    <col min="15364" max="15364" width="11" style="3" customWidth="1"/>
    <col min="15365" max="15365" width="13" style="3" customWidth="1"/>
    <col min="15366" max="15612" width="9.140625" style="3"/>
    <col min="15613" max="15613" width="27.28515625" style="3" customWidth="1"/>
    <col min="15614" max="15614" width="38.7109375" style="3" customWidth="1"/>
    <col min="15615" max="15615" width="20" style="3" bestFit="1" customWidth="1"/>
    <col min="15616" max="15616" width="22" style="3" bestFit="1" customWidth="1"/>
    <col min="15617" max="15617" width="10.7109375" style="3" customWidth="1"/>
    <col min="15618" max="15618" width="12" style="3" customWidth="1"/>
    <col min="15619" max="15619" width="11.42578125" style="3" customWidth="1"/>
    <col min="15620" max="15620" width="11" style="3" customWidth="1"/>
    <col min="15621" max="15621" width="13" style="3" customWidth="1"/>
    <col min="15622" max="15868" width="9.140625" style="3"/>
    <col min="15869" max="15869" width="27.28515625" style="3" customWidth="1"/>
    <col min="15870" max="15870" width="38.7109375" style="3" customWidth="1"/>
    <col min="15871" max="15871" width="20" style="3" bestFit="1" customWidth="1"/>
    <col min="15872" max="15872" width="22" style="3" bestFit="1" customWidth="1"/>
    <col min="15873" max="15873" width="10.7109375" style="3" customWidth="1"/>
    <col min="15874" max="15874" width="12" style="3" customWidth="1"/>
    <col min="15875" max="15875" width="11.42578125" style="3" customWidth="1"/>
    <col min="15876" max="15876" width="11" style="3" customWidth="1"/>
    <col min="15877" max="15877" width="13" style="3" customWidth="1"/>
    <col min="15878" max="16124" width="9.140625" style="3"/>
    <col min="16125" max="16125" width="27.28515625" style="3" customWidth="1"/>
    <col min="16126" max="16126" width="38.7109375" style="3" customWidth="1"/>
    <col min="16127" max="16127" width="20" style="3" bestFit="1" customWidth="1"/>
    <col min="16128" max="16128" width="22" style="3" bestFit="1" customWidth="1"/>
    <col min="16129" max="16129" width="10.7109375" style="3" customWidth="1"/>
    <col min="16130" max="16130" width="12" style="3" customWidth="1"/>
    <col min="16131" max="16131" width="11.42578125" style="3" customWidth="1"/>
    <col min="16132" max="16132" width="11" style="3" customWidth="1"/>
    <col min="16133" max="16133" width="13" style="3" customWidth="1"/>
    <col min="16134" max="16384" width="9.140625" style="3"/>
  </cols>
  <sheetData>
    <row r="1" spans="1:16" s="1" customFormat="1" ht="12.75" customHeight="1" x14ac:dyDescent="0.2">
      <c r="A1" s="621" t="s">
        <v>182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6" s="1" customFormat="1" ht="21" customHeight="1" x14ac:dyDescent="0.2">
      <c r="A2" s="623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6" s="1" customFormat="1" ht="7.5" customHeight="1" x14ac:dyDescent="0.2">
      <c r="A3" s="624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</row>
    <row r="4" spans="1:16" s="2" customFormat="1" ht="87.75" customHeight="1" x14ac:dyDescent="0.25">
      <c r="A4" s="626" t="s">
        <v>11</v>
      </c>
      <c r="B4" s="629" t="s">
        <v>4</v>
      </c>
      <c r="C4" s="637" t="s">
        <v>114</v>
      </c>
      <c r="D4" s="629" t="s">
        <v>3</v>
      </c>
      <c r="E4" s="629" t="s">
        <v>5</v>
      </c>
      <c r="F4" s="633" t="s">
        <v>6</v>
      </c>
      <c r="G4" s="634"/>
      <c r="H4" s="634"/>
      <c r="I4" s="634"/>
      <c r="J4" s="634"/>
      <c r="K4" s="634"/>
      <c r="L4" s="634"/>
      <c r="M4" s="634"/>
      <c r="N4" s="635"/>
      <c r="O4" s="636"/>
      <c r="P4" s="116" t="s">
        <v>73</v>
      </c>
    </row>
    <row r="5" spans="1:16" s="2" customFormat="1" ht="18.75" x14ac:dyDescent="0.2">
      <c r="A5" s="627"/>
      <c r="B5" s="629"/>
      <c r="C5" s="545"/>
      <c r="D5" s="629"/>
      <c r="E5" s="629"/>
      <c r="F5" s="629" t="s">
        <v>7</v>
      </c>
      <c r="G5" s="629"/>
      <c r="H5" s="629" t="s">
        <v>8</v>
      </c>
      <c r="I5" s="629"/>
      <c r="J5" s="631" t="s">
        <v>9</v>
      </c>
      <c r="K5" s="632"/>
      <c r="L5" s="629" t="s">
        <v>10</v>
      </c>
      <c r="M5" s="631"/>
      <c r="N5" s="629" t="s">
        <v>84</v>
      </c>
      <c r="O5" s="629"/>
      <c r="P5" s="135"/>
    </row>
    <row r="6" spans="1:16" s="2" customFormat="1" ht="37.5" customHeight="1" thickBot="1" x14ac:dyDescent="0.25">
      <c r="A6" s="628"/>
      <c r="B6" s="630"/>
      <c r="C6" s="609"/>
      <c r="D6" s="630"/>
      <c r="E6" s="630"/>
      <c r="F6" s="95" t="s">
        <v>0</v>
      </c>
      <c r="G6" s="95" t="s">
        <v>1</v>
      </c>
      <c r="H6" s="95" t="s">
        <v>0</v>
      </c>
      <c r="I6" s="95" t="s">
        <v>1</v>
      </c>
      <c r="J6" s="95" t="s">
        <v>0</v>
      </c>
      <c r="K6" s="95" t="s">
        <v>1</v>
      </c>
      <c r="L6" s="118" t="s">
        <v>0</v>
      </c>
      <c r="M6" s="119" t="s">
        <v>1</v>
      </c>
      <c r="N6" s="117" t="s">
        <v>0</v>
      </c>
      <c r="O6" s="117" t="s">
        <v>1</v>
      </c>
      <c r="P6" s="136"/>
    </row>
    <row r="7" spans="1:16" s="1" customFormat="1" ht="30" customHeight="1" thickBot="1" x14ac:dyDescent="0.3">
      <c r="A7" s="597" t="s">
        <v>13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9"/>
      <c r="O7" s="600"/>
      <c r="P7" s="153"/>
    </row>
    <row r="8" spans="1:16" s="1" customFormat="1" ht="57.75" customHeight="1" thickBot="1" x14ac:dyDescent="0.25">
      <c r="A8" s="595"/>
      <c r="B8" s="423" t="s">
        <v>183</v>
      </c>
      <c r="C8" s="425"/>
      <c r="D8" s="232">
        <v>1639.8</v>
      </c>
      <c r="E8" s="232">
        <v>1639.8</v>
      </c>
      <c r="F8" s="232">
        <v>409.9</v>
      </c>
      <c r="G8" s="232"/>
      <c r="H8" s="232">
        <v>409.9</v>
      </c>
      <c r="I8" s="232">
        <v>155</v>
      </c>
      <c r="J8" s="232">
        <v>410</v>
      </c>
      <c r="K8" s="232">
        <v>730.2</v>
      </c>
      <c r="L8" s="232">
        <v>410</v>
      </c>
      <c r="M8" s="232">
        <v>699.5</v>
      </c>
      <c r="N8" s="232">
        <f>SUM(F8+H8+J8+L8)</f>
        <v>1639.8</v>
      </c>
      <c r="O8" s="233">
        <f t="shared" ref="O8:O9" si="0">SUM(G8+I8+K8+M8)</f>
        <v>1584.7</v>
      </c>
      <c r="P8" s="254"/>
    </row>
    <row r="9" spans="1:16" s="1" customFormat="1" ht="83.25" customHeight="1" x14ac:dyDescent="0.25">
      <c r="A9" s="596"/>
      <c r="B9" s="424" t="s">
        <v>78</v>
      </c>
      <c r="C9" s="426"/>
      <c r="D9" s="427">
        <v>6683.6</v>
      </c>
      <c r="E9" s="427">
        <v>6683.6</v>
      </c>
      <c r="F9" s="232">
        <v>1638.9</v>
      </c>
      <c r="G9" s="232">
        <v>1549.5</v>
      </c>
      <c r="H9" s="232">
        <v>1639</v>
      </c>
      <c r="I9" s="232">
        <v>1549.4</v>
      </c>
      <c r="J9" s="232">
        <v>1639</v>
      </c>
      <c r="K9" s="232">
        <v>1622.7</v>
      </c>
      <c r="L9" s="232">
        <v>1766.7</v>
      </c>
      <c r="M9" s="232">
        <v>1896.3</v>
      </c>
      <c r="N9" s="232">
        <f>SUM(F9+H9+J9+L9)</f>
        <v>6683.5999999999995</v>
      </c>
      <c r="O9" s="414">
        <f t="shared" si="0"/>
        <v>6617.9000000000005</v>
      </c>
      <c r="P9" s="234"/>
    </row>
    <row r="10" spans="1:16" s="1" customFormat="1" ht="38.25" customHeight="1" x14ac:dyDescent="0.2">
      <c r="A10" s="64" t="s">
        <v>2</v>
      </c>
      <c r="B10" s="65"/>
      <c r="C10" s="62"/>
      <c r="D10" s="419">
        <f t="shared" ref="D10:O10" si="1">SUM(D8:D9)</f>
        <v>8323.4</v>
      </c>
      <c r="E10" s="419">
        <f t="shared" si="1"/>
        <v>8323.4</v>
      </c>
      <c r="F10" s="419">
        <f t="shared" si="1"/>
        <v>2048.8000000000002</v>
      </c>
      <c r="G10" s="419">
        <f t="shared" si="1"/>
        <v>1549.5</v>
      </c>
      <c r="H10" s="419">
        <f t="shared" si="1"/>
        <v>2048.9</v>
      </c>
      <c r="I10" s="419">
        <f t="shared" si="1"/>
        <v>1704.4</v>
      </c>
      <c r="J10" s="419">
        <f t="shared" si="1"/>
        <v>2049</v>
      </c>
      <c r="K10" s="419">
        <f t="shared" si="1"/>
        <v>2352.9</v>
      </c>
      <c r="L10" s="419">
        <f t="shared" si="1"/>
        <v>2176.6999999999998</v>
      </c>
      <c r="M10" s="419">
        <f t="shared" si="1"/>
        <v>2595.8000000000002</v>
      </c>
      <c r="N10" s="419">
        <f t="shared" si="1"/>
        <v>8323.4</v>
      </c>
      <c r="O10" s="91">
        <f t="shared" si="1"/>
        <v>8202.6</v>
      </c>
      <c r="P10" s="138"/>
    </row>
    <row r="11" spans="1:16" s="1" customFormat="1" ht="31.5" customHeight="1" x14ac:dyDescent="0.2">
      <c r="A11" s="63"/>
      <c r="B11" s="42" t="s">
        <v>62</v>
      </c>
      <c r="C11" s="42"/>
      <c r="D11" s="66"/>
      <c r="E11" s="66"/>
      <c r="F11" s="66"/>
      <c r="G11" s="66"/>
      <c r="H11" s="66"/>
      <c r="I11" s="66"/>
      <c r="J11" s="66"/>
      <c r="K11" s="66"/>
      <c r="L11" s="66"/>
      <c r="M11" s="415"/>
      <c r="N11" s="175"/>
      <c r="O11" s="175"/>
      <c r="P11" s="138"/>
    </row>
    <row r="12" spans="1:16" s="1" customFormat="1" ht="30" customHeight="1" x14ac:dyDescent="0.2">
      <c r="A12" s="61"/>
      <c r="B12" s="42" t="s">
        <v>63</v>
      </c>
      <c r="C12" s="325"/>
      <c r="D12" s="91">
        <f t="shared" ref="D12:M12" si="2">SUM(D8:D9)</f>
        <v>8323.4</v>
      </c>
      <c r="E12" s="91">
        <f t="shared" si="2"/>
        <v>8323.4</v>
      </c>
      <c r="F12" s="91">
        <f t="shared" si="2"/>
        <v>2048.8000000000002</v>
      </c>
      <c r="G12" s="91">
        <f t="shared" si="2"/>
        <v>1549.5</v>
      </c>
      <c r="H12" s="91">
        <f t="shared" si="2"/>
        <v>2048.9</v>
      </c>
      <c r="I12" s="91">
        <f t="shared" si="2"/>
        <v>1704.4</v>
      </c>
      <c r="J12" s="91">
        <f t="shared" si="2"/>
        <v>2049</v>
      </c>
      <c r="K12" s="91">
        <f t="shared" si="2"/>
        <v>2352.9</v>
      </c>
      <c r="L12" s="91">
        <f t="shared" si="2"/>
        <v>2176.6999999999998</v>
      </c>
      <c r="M12" s="91">
        <f t="shared" si="2"/>
        <v>2595.8000000000002</v>
      </c>
      <c r="N12" s="175">
        <f>SUM(F12+H12+J12+L12)</f>
        <v>8323.4000000000015</v>
      </c>
      <c r="O12" s="175">
        <f>SUM(G12+I12+K12+M12)</f>
        <v>8202.6</v>
      </c>
      <c r="P12" s="138"/>
    </row>
    <row r="13" spans="1:16" s="1" customFormat="1" ht="129.75" hidden="1" customHeight="1" thickBot="1" x14ac:dyDescent="0.2">
      <c r="A13" s="61"/>
      <c r="B13" s="62"/>
      <c r="C13" s="62"/>
      <c r="D13" s="66"/>
      <c r="E13" s="66"/>
      <c r="F13" s="66"/>
      <c r="G13" s="66"/>
      <c r="H13" s="66"/>
      <c r="I13" s="66"/>
      <c r="J13" s="66"/>
      <c r="K13" s="66"/>
      <c r="L13" s="66"/>
      <c r="M13" s="415"/>
      <c r="N13" s="67"/>
      <c r="O13" s="67"/>
      <c r="P13" s="138"/>
    </row>
    <row r="14" spans="1:16" s="1" customFormat="1" ht="45.75" customHeight="1" thickBot="1" x14ac:dyDescent="0.25">
      <c r="A14" s="31"/>
      <c r="B14" s="43" t="s">
        <v>64</v>
      </c>
      <c r="C14" s="32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34"/>
      <c r="O14" s="67"/>
      <c r="P14" s="138"/>
    </row>
    <row r="15" spans="1:16" ht="29.25" customHeight="1" thickBot="1" x14ac:dyDescent="0.3">
      <c r="A15" s="567" t="s">
        <v>14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9"/>
      <c r="O15" s="570"/>
    </row>
    <row r="16" spans="1:16" ht="45.75" thickBot="1" x14ac:dyDescent="0.25">
      <c r="A16" s="576"/>
      <c r="B16" s="417" t="s">
        <v>45</v>
      </c>
      <c r="C16" s="421"/>
      <c r="D16" s="232">
        <v>377.6</v>
      </c>
      <c r="E16" s="232">
        <v>377.6</v>
      </c>
      <c r="F16" s="232">
        <v>100</v>
      </c>
      <c r="G16" s="232">
        <v>90</v>
      </c>
      <c r="H16" s="232">
        <v>92.5</v>
      </c>
      <c r="I16" s="232">
        <v>64.8</v>
      </c>
      <c r="J16" s="232">
        <v>92.5</v>
      </c>
      <c r="K16" s="232">
        <v>158</v>
      </c>
      <c r="L16" s="232">
        <v>92.6</v>
      </c>
      <c r="M16" s="232">
        <v>54</v>
      </c>
      <c r="N16" s="232">
        <f t="shared" ref="N16:O18" si="3">SUM(F16+H16+J16+L16)</f>
        <v>377.6</v>
      </c>
      <c r="O16" s="263">
        <f t="shared" si="3"/>
        <v>366.8</v>
      </c>
      <c r="P16" s="4"/>
    </row>
    <row r="17" spans="1:16" ht="15.75" thickBot="1" x14ac:dyDescent="0.25">
      <c r="A17" s="577"/>
      <c r="B17" s="417" t="s">
        <v>117</v>
      </c>
      <c r="C17" s="421"/>
      <c r="D17" s="232">
        <v>300</v>
      </c>
      <c r="E17" s="232">
        <v>300</v>
      </c>
      <c r="F17" s="232">
        <v>75</v>
      </c>
      <c r="G17" s="232">
        <v>50</v>
      </c>
      <c r="H17" s="232">
        <v>75</v>
      </c>
      <c r="I17" s="232"/>
      <c r="J17" s="232">
        <v>75</v>
      </c>
      <c r="K17" s="232"/>
      <c r="L17" s="232">
        <v>75</v>
      </c>
      <c r="M17" s="232">
        <v>47.7</v>
      </c>
      <c r="N17" s="232">
        <f t="shared" si="3"/>
        <v>300</v>
      </c>
      <c r="O17" s="263">
        <f t="shared" si="3"/>
        <v>97.7</v>
      </c>
      <c r="P17" s="4"/>
    </row>
    <row r="18" spans="1:16" ht="60.75" thickBot="1" x14ac:dyDescent="0.25">
      <c r="A18" s="578"/>
      <c r="B18" s="418" t="s">
        <v>46</v>
      </c>
      <c r="C18" s="422"/>
      <c r="D18" s="232">
        <v>644.4</v>
      </c>
      <c r="E18" s="232">
        <v>644.4</v>
      </c>
      <c r="F18" s="232">
        <v>53.1</v>
      </c>
      <c r="G18" s="232"/>
      <c r="H18" s="232">
        <v>197.1</v>
      </c>
      <c r="I18" s="232">
        <v>147.6</v>
      </c>
      <c r="J18" s="232">
        <v>197.1</v>
      </c>
      <c r="K18" s="232"/>
      <c r="L18" s="232">
        <v>197.1</v>
      </c>
      <c r="M18" s="232">
        <v>295.2</v>
      </c>
      <c r="N18" s="232">
        <f t="shared" si="3"/>
        <v>644.4</v>
      </c>
      <c r="O18" s="263">
        <f t="shared" si="3"/>
        <v>442.79999999999995</v>
      </c>
      <c r="P18" s="4"/>
    </row>
    <row r="19" spans="1:16" ht="18.75" x14ac:dyDescent="0.2">
      <c r="A19" s="29" t="s">
        <v>2</v>
      </c>
      <c r="B19" s="69"/>
      <c r="C19" s="327"/>
      <c r="D19" s="68">
        <f t="shared" ref="D19:O19" si="4">SUM(D16+D18+D17)</f>
        <v>1322</v>
      </c>
      <c r="E19" s="68">
        <f t="shared" si="4"/>
        <v>1322</v>
      </c>
      <c r="F19" s="68">
        <f t="shared" si="4"/>
        <v>228.1</v>
      </c>
      <c r="G19" s="68">
        <f t="shared" si="4"/>
        <v>140</v>
      </c>
      <c r="H19" s="68">
        <f t="shared" si="4"/>
        <v>364.6</v>
      </c>
      <c r="I19" s="68">
        <f t="shared" si="4"/>
        <v>212.39999999999998</v>
      </c>
      <c r="J19" s="68">
        <f t="shared" si="4"/>
        <v>364.6</v>
      </c>
      <c r="K19" s="68">
        <f t="shared" si="4"/>
        <v>158</v>
      </c>
      <c r="L19" s="68">
        <f t="shared" si="4"/>
        <v>364.7</v>
      </c>
      <c r="M19" s="68">
        <f t="shared" si="4"/>
        <v>396.9</v>
      </c>
      <c r="N19" s="419">
        <f t="shared" si="4"/>
        <v>1322</v>
      </c>
      <c r="O19" s="420">
        <f t="shared" si="4"/>
        <v>907.3</v>
      </c>
      <c r="P19" s="4"/>
    </row>
    <row r="20" spans="1:16" ht="15.75" x14ac:dyDescent="0.2">
      <c r="A20" s="579"/>
      <c r="B20" s="69" t="s">
        <v>62</v>
      </c>
      <c r="C20" s="69"/>
      <c r="D20" s="70"/>
      <c r="E20" s="70"/>
      <c r="F20" s="70"/>
      <c r="G20" s="70"/>
      <c r="H20" s="70"/>
      <c r="I20" s="71"/>
      <c r="J20" s="70"/>
      <c r="K20" s="71"/>
      <c r="L20" s="70"/>
      <c r="M20" s="121"/>
      <c r="N20" s="72"/>
      <c r="O20" s="178"/>
      <c r="P20" s="4"/>
    </row>
    <row r="21" spans="1:16" ht="15.75" x14ac:dyDescent="0.2">
      <c r="A21" s="580"/>
      <c r="B21" s="69" t="s">
        <v>63</v>
      </c>
      <c r="C21" s="69"/>
      <c r="D21" s="91">
        <f t="shared" ref="D21:M21" si="5">SUM(D19+D20)</f>
        <v>1322</v>
      </c>
      <c r="E21" s="100">
        <f t="shared" si="5"/>
        <v>1322</v>
      </c>
      <c r="F21" s="100">
        <f t="shared" si="5"/>
        <v>228.1</v>
      </c>
      <c r="G21" s="100">
        <f t="shared" si="5"/>
        <v>140</v>
      </c>
      <c r="H21" s="100">
        <f t="shared" si="5"/>
        <v>364.6</v>
      </c>
      <c r="I21" s="91">
        <f t="shared" si="5"/>
        <v>212.39999999999998</v>
      </c>
      <c r="J21" s="91">
        <f t="shared" si="5"/>
        <v>364.6</v>
      </c>
      <c r="K21" s="91">
        <f t="shared" si="5"/>
        <v>158</v>
      </c>
      <c r="L21" s="91">
        <f t="shared" si="5"/>
        <v>364.7</v>
      </c>
      <c r="M21" s="122">
        <f t="shared" si="5"/>
        <v>396.9</v>
      </c>
      <c r="N21" s="91">
        <f>SUM(N18+N16+N17)</f>
        <v>1322</v>
      </c>
      <c r="O21" s="178">
        <f>SUM(O18+O16+O17)</f>
        <v>907.3</v>
      </c>
      <c r="P21" s="4"/>
    </row>
    <row r="22" spans="1:16" s="1" customFormat="1" ht="36.75" customHeight="1" thickBot="1" x14ac:dyDescent="0.25">
      <c r="A22" s="581"/>
      <c r="B22" s="43" t="s">
        <v>64</v>
      </c>
      <c r="C22" s="325"/>
      <c r="D22" s="68"/>
      <c r="E22" s="68"/>
      <c r="F22" s="68"/>
      <c r="G22" s="68"/>
      <c r="H22" s="68"/>
      <c r="I22" s="68"/>
      <c r="J22" s="68"/>
      <c r="K22" s="68"/>
      <c r="L22" s="68"/>
      <c r="M22" s="120"/>
      <c r="N22" s="53"/>
      <c r="O22" s="67"/>
      <c r="P22" s="138"/>
    </row>
    <row r="23" spans="1:16" ht="27.75" customHeight="1" x14ac:dyDescent="0.25">
      <c r="A23" s="571" t="s">
        <v>15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3"/>
      <c r="O23" s="574"/>
    </row>
    <row r="24" spans="1:16" ht="35.25" customHeight="1" x14ac:dyDescent="0.2">
      <c r="A24" s="582" t="s">
        <v>16</v>
      </c>
      <c r="B24" s="250" t="s">
        <v>85</v>
      </c>
      <c r="C24" s="592"/>
      <c r="D24" s="441">
        <v>600</v>
      </c>
      <c r="E24" s="441">
        <f t="shared" ref="E24:E29" si="6">F24+H24+J24+L24</f>
        <v>600</v>
      </c>
      <c r="F24" s="441">
        <v>150</v>
      </c>
      <c r="G24" s="441"/>
      <c r="H24" s="441"/>
      <c r="I24" s="441">
        <v>150</v>
      </c>
      <c r="J24" s="441">
        <v>250</v>
      </c>
      <c r="K24" s="442"/>
      <c r="L24" s="442">
        <f>450-250</f>
        <v>200</v>
      </c>
      <c r="M24" s="441">
        <v>450</v>
      </c>
      <c r="N24" s="191">
        <f>SUM(F24+H24+J24+L24)</f>
        <v>600</v>
      </c>
      <c r="O24" s="191">
        <f>SUM(G24+I24+K24+M24)</f>
        <v>600</v>
      </c>
    </row>
    <row r="25" spans="1:16" ht="112.5" customHeight="1" x14ac:dyDescent="0.2">
      <c r="A25" s="583"/>
      <c r="B25" s="250" t="s">
        <v>86</v>
      </c>
      <c r="C25" s="593"/>
      <c r="D25" s="441">
        <v>0</v>
      </c>
      <c r="E25" s="441">
        <f t="shared" si="6"/>
        <v>0</v>
      </c>
      <c r="F25" s="441"/>
      <c r="G25" s="441"/>
      <c r="H25" s="441"/>
      <c r="I25" s="441"/>
      <c r="J25" s="441"/>
      <c r="K25" s="442"/>
      <c r="L25" s="442">
        <v>0</v>
      </c>
      <c r="M25" s="441"/>
      <c r="N25" s="191">
        <f>SUM(F25+H25+J25+L25)</f>
        <v>0</v>
      </c>
      <c r="O25" s="17"/>
    </row>
    <row r="26" spans="1:16" ht="51.75" customHeight="1" x14ac:dyDescent="0.2">
      <c r="A26" s="583"/>
      <c r="B26" s="250" t="s">
        <v>87</v>
      </c>
      <c r="C26" s="593"/>
      <c r="D26" s="441">
        <f>340+240.8</f>
        <v>580.79999999999995</v>
      </c>
      <c r="E26" s="441">
        <f t="shared" si="6"/>
        <v>580.79999999999995</v>
      </c>
      <c r="F26" s="441"/>
      <c r="G26" s="441"/>
      <c r="H26" s="441"/>
      <c r="I26" s="441"/>
      <c r="J26" s="441">
        <v>66.5</v>
      </c>
      <c r="K26" s="442">
        <v>66.5</v>
      </c>
      <c r="L26" s="441">
        <f>340-66.5+240.8</f>
        <v>514.29999999999995</v>
      </c>
      <c r="M26" s="441">
        <v>514.29999999999995</v>
      </c>
      <c r="N26" s="191">
        <f t="shared" ref="N26:O29" si="7">SUM(F26+H26+J26+L26)</f>
        <v>580.79999999999995</v>
      </c>
      <c r="O26" s="191">
        <f t="shared" si="7"/>
        <v>580.79999999999995</v>
      </c>
    </row>
    <row r="27" spans="1:16" ht="50.25" customHeight="1" x14ac:dyDescent="0.2">
      <c r="A27" s="583"/>
      <c r="B27" s="250" t="s">
        <v>88</v>
      </c>
      <c r="C27" s="593"/>
      <c r="D27" s="441">
        <f>1190+110-1166.1</f>
        <v>133.90000000000009</v>
      </c>
      <c r="E27" s="441">
        <f t="shared" si="6"/>
        <v>133.89999999999998</v>
      </c>
      <c r="F27" s="441">
        <f>220-110</f>
        <v>110</v>
      </c>
      <c r="G27" s="441">
        <v>110</v>
      </c>
      <c r="H27" s="441">
        <f>200-200</f>
        <v>0</v>
      </c>
      <c r="I27" s="441"/>
      <c r="J27" s="441">
        <f>250-66.5-25-158.5</f>
        <v>0</v>
      </c>
      <c r="K27" s="442"/>
      <c r="L27" s="442">
        <f>520+66.5+25+110-697.6</f>
        <v>23.899999999999977</v>
      </c>
      <c r="M27" s="443">
        <v>23.9</v>
      </c>
      <c r="N27" s="191">
        <f t="shared" si="7"/>
        <v>133.89999999999998</v>
      </c>
      <c r="O27" s="191">
        <f t="shared" si="7"/>
        <v>133.9</v>
      </c>
    </row>
    <row r="28" spans="1:16" ht="57" customHeight="1" x14ac:dyDescent="0.2">
      <c r="A28" s="583"/>
      <c r="B28" s="250" t="s">
        <v>89</v>
      </c>
      <c r="C28" s="593"/>
      <c r="D28" s="441">
        <v>144</v>
      </c>
      <c r="E28" s="441">
        <f t="shared" si="6"/>
        <v>144</v>
      </c>
      <c r="F28" s="441">
        <v>110</v>
      </c>
      <c r="G28" s="441">
        <v>54.8</v>
      </c>
      <c r="H28" s="441"/>
      <c r="I28" s="441">
        <v>48.9</v>
      </c>
      <c r="J28" s="441">
        <v>25</v>
      </c>
      <c r="K28" s="442">
        <v>24.9</v>
      </c>
      <c r="L28" s="442">
        <f>34-25</f>
        <v>9</v>
      </c>
      <c r="M28" s="441">
        <v>15.4</v>
      </c>
      <c r="N28" s="191">
        <f t="shared" si="7"/>
        <v>144</v>
      </c>
      <c r="O28" s="191">
        <f t="shared" si="7"/>
        <v>144</v>
      </c>
    </row>
    <row r="29" spans="1:16" ht="136.5" customHeight="1" thickBot="1" x14ac:dyDescent="0.25">
      <c r="A29" s="583"/>
      <c r="B29" s="250" t="s">
        <v>90</v>
      </c>
      <c r="C29" s="594"/>
      <c r="D29" s="441">
        <f>4234.5-110-2980.8</f>
        <v>1143.6999999999998</v>
      </c>
      <c r="E29" s="441">
        <f t="shared" si="6"/>
        <v>1143.7</v>
      </c>
      <c r="F29" s="441">
        <f>70-54.3</f>
        <v>15.700000000000003</v>
      </c>
      <c r="G29" s="441">
        <v>15.7</v>
      </c>
      <c r="H29" s="441">
        <f>1270-1243.9</f>
        <v>26.099999999999909</v>
      </c>
      <c r="I29" s="441">
        <v>26.1</v>
      </c>
      <c r="J29" s="441">
        <f>1880-1880</f>
        <v>0</v>
      </c>
      <c r="K29" s="444">
        <v>0</v>
      </c>
      <c r="L29" s="442">
        <f>1014.5-110+1880-1682.6</f>
        <v>1101.9000000000001</v>
      </c>
      <c r="M29" s="443">
        <v>1101.9000000000001</v>
      </c>
      <c r="N29" s="191">
        <f t="shared" si="7"/>
        <v>1143.7</v>
      </c>
      <c r="O29" s="191">
        <f t="shared" si="7"/>
        <v>1143.7</v>
      </c>
    </row>
    <row r="30" spans="1:16" ht="48" customHeight="1" x14ac:dyDescent="0.2">
      <c r="A30" s="6" t="s">
        <v>12</v>
      </c>
      <c r="B30" s="35"/>
      <c r="C30" s="35"/>
      <c r="D30" s="105">
        <f t="shared" ref="D30:O30" si="8">SUM(D29+D28+D27+D26+D25+D24)</f>
        <v>2602.3999999999996</v>
      </c>
      <c r="E30" s="105">
        <f t="shared" si="8"/>
        <v>2602.3999999999996</v>
      </c>
      <c r="F30" s="105">
        <f t="shared" si="8"/>
        <v>385.7</v>
      </c>
      <c r="G30" s="105">
        <f t="shared" si="8"/>
        <v>180.5</v>
      </c>
      <c r="H30" s="105">
        <f t="shared" si="8"/>
        <v>26.099999999999909</v>
      </c>
      <c r="I30" s="105">
        <f t="shared" si="8"/>
        <v>225</v>
      </c>
      <c r="J30" s="105">
        <f t="shared" si="8"/>
        <v>341.5</v>
      </c>
      <c r="K30" s="105">
        <f t="shared" si="8"/>
        <v>91.4</v>
      </c>
      <c r="L30" s="105">
        <f t="shared" si="8"/>
        <v>1849.1000000000001</v>
      </c>
      <c r="M30" s="105">
        <f t="shared" si="8"/>
        <v>2105.5</v>
      </c>
      <c r="N30" s="105">
        <f t="shared" si="8"/>
        <v>2602.3999999999996</v>
      </c>
      <c r="O30" s="105">
        <f t="shared" si="8"/>
        <v>2602.4</v>
      </c>
    </row>
    <row r="31" spans="1:16" ht="26.25" customHeight="1" thickBot="1" x14ac:dyDescent="0.25">
      <c r="A31" s="97"/>
      <c r="B31" s="23" t="s">
        <v>62</v>
      </c>
      <c r="C31" s="23"/>
      <c r="D31" s="106"/>
      <c r="E31" s="106"/>
      <c r="F31" s="106"/>
      <c r="G31" s="106"/>
      <c r="H31" s="106"/>
      <c r="I31" s="106"/>
      <c r="J31" s="106"/>
      <c r="K31" s="106"/>
      <c r="L31" s="107"/>
      <c r="M31" s="123"/>
      <c r="N31" s="52"/>
      <c r="O31" s="12"/>
    </row>
    <row r="32" spans="1:16" ht="30" customHeight="1" x14ac:dyDescent="0.2">
      <c r="A32" s="97"/>
      <c r="B32" s="23" t="s">
        <v>63</v>
      </c>
      <c r="C32" s="328"/>
      <c r="D32" s="105">
        <f t="shared" ref="D32:M32" si="9">SUM(D29+D28+D27+D26+D24)</f>
        <v>2602.3999999999996</v>
      </c>
      <c r="E32" s="105">
        <f t="shared" si="9"/>
        <v>2602.3999999999996</v>
      </c>
      <c r="F32" s="105">
        <f t="shared" si="9"/>
        <v>385.7</v>
      </c>
      <c r="G32" s="105">
        <f t="shared" si="9"/>
        <v>180.5</v>
      </c>
      <c r="H32" s="105">
        <f t="shared" si="9"/>
        <v>26.099999999999909</v>
      </c>
      <c r="I32" s="105">
        <f t="shared" si="9"/>
        <v>225</v>
      </c>
      <c r="J32" s="105">
        <f t="shared" si="9"/>
        <v>341.5</v>
      </c>
      <c r="K32" s="105">
        <f t="shared" si="9"/>
        <v>91.4</v>
      </c>
      <c r="L32" s="105">
        <f t="shared" si="9"/>
        <v>1849.1000000000001</v>
      </c>
      <c r="M32" s="105">
        <f t="shared" si="9"/>
        <v>2105.5</v>
      </c>
      <c r="N32" s="164">
        <f>SUM(F32+H32+J32+L32)</f>
        <v>2602.4</v>
      </c>
      <c r="O32" s="165">
        <f>SUM(G32+I32+K32+M32)</f>
        <v>2602.4</v>
      </c>
    </row>
    <row r="33" spans="1:15" ht="34.5" customHeight="1" thickBot="1" x14ac:dyDescent="0.25">
      <c r="A33" s="98"/>
      <c r="B33" s="36" t="s">
        <v>64</v>
      </c>
      <c r="C33" s="36"/>
      <c r="D33" s="108"/>
      <c r="E33" s="108"/>
      <c r="F33" s="108"/>
      <c r="G33" s="108"/>
      <c r="H33" s="108"/>
      <c r="I33" s="108"/>
      <c r="J33" s="108"/>
      <c r="K33" s="108"/>
      <c r="L33" s="109"/>
      <c r="M33" s="124"/>
      <c r="N33" s="52"/>
      <c r="O33" s="12"/>
    </row>
    <row r="34" spans="1:15" ht="48" customHeight="1" x14ac:dyDescent="0.2">
      <c r="A34" s="561" t="s">
        <v>17</v>
      </c>
      <c r="B34" s="251" t="s">
        <v>106</v>
      </c>
      <c r="C34" s="251"/>
      <c r="D34" s="445">
        <f>67577.7+232.6</f>
        <v>67810.3</v>
      </c>
      <c r="E34" s="445">
        <f t="shared" ref="E34:E41" si="10">F34+H34+J34+L34</f>
        <v>67810.3</v>
      </c>
      <c r="F34" s="445">
        <v>14614</v>
      </c>
      <c r="G34" s="445">
        <v>14614</v>
      </c>
      <c r="H34" s="445">
        <v>19347.400000000001</v>
      </c>
      <c r="I34" s="445">
        <v>18596.5</v>
      </c>
      <c r="J34" s="445">
        <f>16619.4+372.8+37.3</f>
        <v>17029.5</v>
      </c>
      <c r="K34" s="446">
        <f>17743.1+37.3</f>
        <v>17780.399999999998</v>
      </c>
      <c r="L34" s="446">
        <f>16996.9-372.8-37.3+232.6</f>
        <v>16819.400000000001</v>
      </c>
      <c r="M34" s="445">
        <v>16628.7</v>
      </c>
      <c r="N34" s="191">
        <f t="shared" ref="N34:N41" si="11">SUM(F34+H34+J34+L34)</f>
        <v>67810.3</v>
      </c>
      <c r="O34" s="191">
        <f t="shared" ref="O34:O41" si="12">SUM(G34+I34+K34+M34)</f>
        <v>67619.599999999991</v>
      </c>
    </row>
    <row r="35" spans="1:15" ht="39.75" customHeight="1" x14ac:dyDescent="0.2">
      <c r="A35" s="557"/>
      <c r="B35" s="251" t="s">
        <v>107</v>
      </c>
      <c r="C35" s="251"/>
      <c r="D35" s="445">
        <f>6860+455.7</f>
        <v>7315.7</v>
      </c>
      <c r="E35" s="445">
        <f t="shared" si="10"/>
        <v>7315.7</v>
      </c>
      <c r="F35" s="445">
        <v>1462.4</v>
      </c>
      <c r="G35" s="445">
        <v>1462.4</v>
      </c>
      <c r="H35" s="445">
        <v>2208.4</v>
      </c>
      <c r="I35" s="445">
        <v>2208.4</v>
      </c>
      <c r="J35" s="445">
        <v>1519.7</v>
      </c>
      <c r="K35" s="446">
        <v>1519.7</v>
      </c>
      <c r="L35" s="446">
        <f>1669.5+455.7</f>
        <v>2125.1999999999998</v>
      </c>
      <c r="M35" s="445">
        <v>2125.1999999999998</v>
      </c>
      <c r="N35" s="191">
        <f t="shared" si="11"/>
        <v>7315.7</v>
      </c>
      <c r="O35" s="191">
        <f t="shared" si="12"/>
        <v>7315.7</v>
      </c>
    </row>
    <row r="36" spans="1:15" ht="72" customHeight="1" x14ac:dyDescent="0.2">
      <c r="A36" s="557"/>
      <c r="B36" s="251" t="s">
        <v>108</v>
      </c>
      <c r="C36" s="376" t="s">
        <v>158</v>
      </c>
      <c r="D36" s="445">
        <v>1368</v>
      </c>
      <c r="E36" s="445">
        <f t="shared" si="10"/>
        <v>1368</v>
      </c>
      <c r="F36" s="445"/>
      <c r="G36" s="445"/>
      <c r="H36" s="445">
        <v>109.2</v>
      </c>
      <c r="I36" s="445">
        <v>109.2</v>
      </c>
      <c r="J36" s="445">
        <v>995</v>
      </c>
      <c r="K36" s="446">
        <v>995</v>
      </c>
      <c r="L36" s="446">
        <f>1258.8-995</f>
        <v>263.79999999999995</v>
      </c>
      <c r="M36" s="445">
        <v>263.8</v>
      </c>
      <c r="N36" s="237">
        <f t="shared" si="11"/>
        <v>1368</v>
      </c>
      <c r="O36" s="237">
        <f t="shared" si="12"/>
        <v>1368</v>
      </c>
    </row>
    <row r="37" spans="1:15" ht="71.25" customHeight="1" x14ac:dyDescent="0.2">
      <c r="A37" s="557"/>
      <c r="B37" s="251" t="s">
        <v>109</v>
      </c>
      <c r="C37" s="376" t="s">
        <v>158</v>
      </c>
      <c r="D37" s="445">
        <v>4331.8</v>
      </c>
      <c r="E37" s="445">
        <f t="shared" si="10"/>
        <v>4331.8</v>
      </c>
      <c r="F37" s="445"/>
      <c r="G37" s="445"/>
      <c r="H37" s="445">
        <v>345.8</v>
      </c>
      <c r="I37" s="445">
        <v>345.8</v>
      </c>
      <c r="J37" s="445">
        <v>3150.5</v>
      </c>
      <c r="K37" s="446">
        <v>3150.5</v>
      </c>
      <c r="L37" s="446">
        <f>3986-3150.5</f>
        <v>835.5</v>
      </c>
      <c r="M37" s="445">
        <v>835.5</v>
      </c>
      <c r="N37" s="237">
        <f t="shared" si="11"/>
        <v>4331.8</v>
      </c>
      <c r="O37" s="237">
        <f t="shared" si="12"/>
        <v>4331.8</v>
      </c>
    </row>
    <row r="38" spans="1:15" ht="40.5" customHeight="1" x14ac:dyDescent="0.2">
      <c r="A38" s="557"/>
      <c r="B38" s="251" t="s">
        <v>155</v>
      </c>
      <c r="C38" s="251"/>
      <c r="D38" s="445">
        <f>18582.8+1643</f>
        <v>20225.8</v>
      </c>
      <c r="E38" s="445">
        <f t="shared" si="10"/>
        <v>20225.8</v>
      </c>
      <c r="F38" s="445">
        <v>4150.3</v>
      </c>
      <c r="G38" s="445">
        <v>3236.2</v>
      </c>
      <c r="H38" s="445">
        <v>4379.2</v>
      </c>
      <c r="I38" s="445">
        <v>4324.7</v>
      </c>
      <c r="J38" s="445">
        <v>4411.8999999999996</v>
      </c>
      <c r="K38" s="446">
        <v>4679.6000000000004</v>
      </c>
      <c r="L38" s="446">
        <f>5641.4+1643</f>
        <v>7284.4</v>
      </c>
      <c r="M38" s="445">
        <v>7600.6</v>
      </c>
      <c r="N38" s="237">
        <f t="shared" si="11"/>
        <v>20225.8</v>
      </c>
      <c r="O38" s="237">
        <f t="shared" si="12"/>
        <v>19841.099999999999</v>
      </c>
    </row>
    <row r="39" spans="1:15" ht="27" customHeight="1" x14ac:dyDescent="0.2">
      <c r="A39" s="557"/>
      <c r="B39" s="375" t="s">
        <v>156</v>
      </c>
      <c r="C39" s="265"/>
      <c r="D39" s="445">
        <f>D40+D41</f>
        <v>11829.400000000001</v>
      </c>
      <c r="E39" s="445">
        <f t="shared" si="10"/>
        <v>11829.400000000001</v>
      </c>
      <c r="F39" s="445">
        <f t="shared" ref="F39:M39" si="13">F40+F41</f>
        <v>3075.1000000000004</v>
      </c>
      <c r="G39" s="445">
        <f t="shared" si="13"/>
        <v>2690.2</v>
      </c>
      <c r="H39" s="445">
        <f t="shared" si="13"/>
        <v>2934.3</v>
      </c>
      <c r="I39" s="445">
        <f t="shared" si="13"/>
        <v>2767.4</v>
      </c>
      <c r="J39" s="445">
        <f t="shared" si="13"/>
        <v>3093.8</v>
      </c>
      <c r="K39" s="445">
        <f t="shared" si="13"/>
        <v>2880.7</v>
      </c>
      <c r="L39" s="445">
        <f t="shared" si="13"/>
        <v>2726.2</v>
      </c>
      <c r="M39" s="445">
        <f t="shared" si="13"/>
        <v>3338.8</v>
      </c>
      <c r="N39" s="237">
        <f t="shared" si="11"/>
        <v>11829.400000000001</v>
      </c>
      <c r="O39" s="237">
        <f t="shared" si="12"/>
        <v>11677.099999999999</v>
      </c>
    </row>
    <row r="40" spans="1:15" ht="27" customHeight="1" x14ac:dyDescent="0.2">
      <c r="A40" s="557"/>
      <c r="B40" s="251" t="s">
        <v>157</v>
      </c>
      <c r="C40" s="265"/>
      <c r="D40" s="445">
        <f>4622.5-455.7</f>
        <v>4166.8</v>
      </c>
      <c r="E40" s="445">
        <f t="shared" si="10"/>
        <v>4166.8</v>
      </c>
      <c r="F40" s="445">
        <v>1133.2</v>
      </c>
      <c r="G40" s="445">
        <v>851.8</v>
      </c>
      <c r="H40" s="445">
        <v>966.3</v>
      </c>
      <c r="I40" s="445">
        <v>973.1</v>
      </c>
      <c r="J40" s="445">
        <v>1218.3</v>
      </c>
      <c r="K40" s="446">
        <v>1018.4</v>
      </c>
      <c r="L40" s="446">
        <f>1304.7-455.7</f>
        <v>849</v>
      </c>
      <c r="M40" s="445">
        <v>1222.9000000000001</v>
      </c>
      <c r="N40" s="237"/>
      <c r="O40" s="237"/>
    </row>
    <row r="41" spans="1:15" ht="50.25" customHeight="1" thickBot="1" x14ac:dyDescent="0.25">
      <c r="A41" s="557"/>
      <c r="B41" s="251" t="s">
        <v>110</v>
      </c>
      <c r="C41" s="251"/>
      <c r="D41" s="445">
        <v>7662.6</v>
      </c>
      <c r="E41" s="445">
        <f t="shared" si="10"/>
        <v>7662.5999999999995</v>
      </c>
      <c r="F41" s="445">
        <v>1941.9</v>
      </c>
      <c r="G41" s="445">
        <v>1838.4</v>
      </c>
      <c r="H41" s="445">
        <v>1968</v>
      </c>
      <c r="I41" s="445">
        <v>1794.3</v>
      </c>
      <c r="J41" s="445">
        <v>1875.5</v>
      </c>
      <c r="K41" s="446">
        <v>1862.3</v>
      </c>
      <c r="L41" s="446">
        <v>1877.2</v>
      </c>
      <c r="M41" s="445">
        <v>2115.9</v>
      </c>
      <c r="N41" s="237">
        <f t="shared" si="11"/>
        <v>7662.5999999999995</v>
      </c>
      <c r="O41" s="237">
        <f t="shared" si="12"/>
        <v>7610.9</v>
      </c>
    </row>
    <row r="42" spans="1:15" ht="45" customHeight="1" x14ac:dyDescent="0.2">
      <c r="A42" s="5" t="s">
        <v>12</v>
      </c>
      <c r="B42" s="102" t="s">
        <v>79</v>
      </c>
      <c r="C42" s="102"/>
      <c r="D42" s="103">
        <f t="shared" ref="D42:O42" si="14">SUM(D34+D35+D36+D37+D38+D39)</f>
        <v>112881</v>
      </c>
      <c r="E42" s="103">
        <f t="shared" si="14"/>
        <v>112881</v>
      </c>
      <c r="F42" s="103">
        <f t="shared" si="14"/>
        <v>23301.800000000003</v>
      </c>
      <c r="G42" s="103">
        <f t="shared" si="14"/>
        <v>22002.799999999999</v>
      </c>
      <c r="H42" s="103">
        <f t="shared" si="14"/>
        <v>29324.300000000003</v>
      </c>
      <c r="I42" s="103">
        <f t="shared" si="14"/>
        <v>28352.000000000004</v>
      </c>
      <c r="J42" s="103">
        <f t="shared" si="14"/>
        <v>30200.399999999998</v>
      </c>
      <c r="K42" s="103">
        <f t="shared" si="14"/>
        <v>31005.899999999998</v>
      </c>
      <c r="L42" s="103">
        <f t="shared" si="14"/>
        <v>30054.500000000004</v>
      </c>
      <c r="M42" s="103">
        <f t="shared" si="14"/>
        <v>30792.600000000002</v>
      </c>
      <c r="N42" s="103">
        <f t="shared" si="14"/>
        <v>112881</v>
      </c>
      <c r="O42" s="103">
        <f t="shared" si="14"/>
        <v>112153.29999999999</v>
      </c>
    </row>
    <row r="43" spans="1:15" ht="22.5" customHeight="1" x14ac:dyDescent="0.2">
      <c r="A43" s="38"/>
      <c r="B43" s="102" t="s">
        <v>80</v>
      </c>
      <c r="C43" s="102"/>
      <c r="D43" s="103">
        <f t="shared" ref="D43:O43" si="15">SUM(D34+D35+D38+D39)</f>
        <v>107181.20000000001</v>
      </c>
      <c r="E43" s="103">
        <f t="shared" si="15"/>
        <v>107181.20000000001</v>
      </c>
      <c r="F43" s="103">
        <f t="shared" si="15"/>
        <v>23301.800000000003</v>
      </c>
      <c r="G43" s="103">
        <f t="shared" si="15"/>
        <v>22002.799999999999</v>
      </c>
      <c r="H43" s="103">
        <f t="shared" si="15"/>
        <v>28869.300000000003</v>
      </c>
      <c r="I43" s="103">
        <f t="shared" si="15"/>
        <v>27897.000000000004</v>
      </c>
      <c r="J43" s="103">
        <f t="shared" si="15"/>
        <v>26054.899999999998</v>
      </c>
      <c r="K43" s="103">
        <f t="shared" si="15"/>
        <v>26860.399999999998</v>
      </c>
      <c r="L43" s="103">
        <f t="shared" si="15"/>
        <v>28955.200000000001</v>
      </c>
      <c r="M43" s="103">
        <f t="shared" si="15"/>
        <v>29693.3</v>
      </c>
      <c r="N43" s="103">
        <f t="shared" si="15"/>
        <v>107181.20000000001</v>
      </c>
      <c r="O43" s="103">
        <f t="shared" si="15"/>
        <v>106453.5</v>
      </c>
    </row>
    <row r="44" spans="1:15" ht="45.75" customHeight="1" x14ac:dyDescent="0.2">
      <c r="A44" s="38"/>
      <c r="B44" s="82" t="s">
        <v>64</v>
      </c>
      <c r="C44" s="82"/>
      <c r="D44" s="103">
        <f t="shared" ref="D44:N44" si="16">SUM(D36+D37)</f>
        <v>5699.8</v>
      </c>
      <c r="E44" s="103">
        <f t="shared" si="16"/>
        <v>5699.8</v>
      </c>
      <c r="F44" s="103">
        <f t="shared" si="16"/>
        <v>0</v>
      </c>
      <c r="G44" s="103">
        <f t="shared" si="16"/>
        <v>0</v>
      </c>
      <c r="H44" s="103">
        <f t="shared" si="16"/>
        <v>455</v>
      </c>
      <c r="I44" s="103">
        <f t="shared" si="16"/>
        <v>455</v>
      </c>
      <c r="J44" s="103">
        <f t="shared" si="16"/>
        <v>4145.5</v>
      </c>
      <c r="K44" s="103">
        <f t="shared" si="16"/>
        <v>4145.5</v>
      </c>
      <c r="L44" s="103">
        <f t="shared" si="16"/>
        <v>1099.3</v>
      </c>
      <c r="M44" s="103">
        <f t="shared" si="16"/>
        <v>1099.3</v>
      </c>
      <c r="N44" s="103">
        <f t="shared" si="16"/>
        <v>5699.8</v>
      </c>
      <c r="O44" s="103">
        <f>SUM(O36+O37)</f>
        <v>5699.8</v>
      </c>
    </row>
    <row r="45" spans="1:15" ht="66" customHeight="1" x14ac:dyDescent="0.2">
      <c r="A45" s="242"/>
      <c r="B45" s="447" t="s">
        <v>105</v>
      </c>
      <c r="C45" s="448"/>
      <c r="D45" s="103">
        <v>7662.6</v>
      </c>
      <c r="E45" s="103">
        <v>7662.6</v>
      </c>
      <c r="F45" s="103">
        <v>1915.7</v>
      </c>
      <c r="G45" s="103">
        <v>1816.3</v>
      </c>
      <c r="H45" s="103">
        <v>1915.7</v>
      </c>
      <c r="I45" s="103">
        <v>1816.3</v>
      </c>
      <c r="J45" s="103">
        <v>1915.6</v>
      </c>
      <c r="K45" s="125">
        <v>1862.3</v>
      </c>
      <c r="L45" s="103">
        <v>1915.6</v>
      </c>
      <c r="M45" s="103">
        <v>2116</v>
      </c>
      <c r="N45" s="103">
        <f>SUM(F45+H45+J45+L45)</f>
        <v>7662.6</v>
      </c>
      <c r="O45" s="103">
        <f>SUM(G45+I45+K45+M45)</f>
        <v>7610.9</v>
      </c>
    </row>
    <row r="46" spans="1:15" s="1" customFormat="1" ht="72.75" customHeight="1" x14ac:dyDescent="0.2">
      <c r="A46" s="409" t="s">
        <v>44</v>
      </c>
      <c r="B46" s="183"/>
      <c r="C46" s="183"/>
      <c r="D46" s="252">
        <v>1492.4</v>
      </c>
      <c r="E46" s="252">
        <v>1492.4</v>
      </c>
      <c r="F46" s="252">
        <v>373.1</v>
      </c>
      <c r="G46" s="252">
        <v>346.5</v>
      </c>
      <c r="H46" s="252">
        <v>373.1</v>
      </c>
      <c r="I46" s="252">
        <v>346.5</v>
      </c>
      <c r="J46" s="252">
        <v>373.1</v>
      </c>
      <c r="K46" s="253">
        <v>348.5</v>
      </c>
      <c r="L46" s="252">
        <v>373.1</v>
      </c>
      <c r="M46" s="230">
        <v>447.4</v>
      </c>
      <c r="N46" s="191">
        <f>SUM(F46+H46+J46+L46)</f>
        <v>1492.4</v>
      </c>
      <c r="O46" s="231">
        <f>SUM(G46+I46+K46+M46)</f>
        <v>1488.9</v>
      </c>
    </row>
    <row r="47" spans="1:15" s="1" customFormat="1" ht="32.25" customHeight="1" x14ac:dyDescent="0.2">
      <c r="A47" s="26" t="s">
        <v>12</v>
      </c>
      <c r="B47" s="37"/>
      <c r="C47" s="37"/>
      <c r="D47" s="103">
        <f t="shared" ref="D47:M47" si="17">SUM(D46)</f>
        <v>1492.4</v>
      </c>
      <c r="E47" s="103">
        <f t="shared" si="17"/>
        <v>1492.4</v>
      </c>
      <c r="F47" s="103">
        <f t="shared" si="17"/>
        <v>373.1</v>
      </c>
      <c r="G47" s="103">
        <f t="shared" si="17"/>
        <v>346.5</v>
      </c>
      <c r="H47" s="103">
        <f t="shared" si="17"/>
        <v>373.1</v>
      </c>
      <c r="I47" s="103">
        <f t="shared" si="17"/>
        <v>346.5</v>
      </c>
      <c r="J47" s="103">
        <f t="shared" si="17"/>
        <v>373.1</v>
      </c>
      <c r="K47" s="103">
        <f t="shared" si="17"/>
        <v>348.5</v>
      </c>
      <c r="L47" s="103">
        <f t="shared" si="17"/>
        <v>373.1</v>
      </c>
      <c r="M47" s="125">
        <f t="shared" si="17"/>
        <v>447.4</v>
      </c>
      <c r="N47" s="103">
        <f>SUM(N46)</f>
        <v>1492.4</v>
      </c>
      <c r="O47" s="103">
        <f>SUM(O46)</f>
        <v>1488.9</v>
      </c>
    </row>
    <row r="48" spans="1:15" s="1" customFormat="1" ht="24.75" customHeight="1" x14ac:dyDescent="0.2">
      <c r="A48" s="104"/>
      <c r="B48" s="23" t="s">
        <v>62</v>
      </c>
      <c r="C48" s="82"/>
      <c r="D48" s="103"/>
      <c r="E48" s="103"/>
      <c r="F48" s="103"/>
      <c r="G48" s="103"/>
      <c r="H48" s="103"/>
      <c r="I48" s="103"/>
      <c r="J48" s="103"/>
      <c r="K48" s="125"/>
      <c r="L48" s="125"/>
      <c r="M48" s="125"/>
      <c r="N48" s="166"/>
      <c r="O48" s="167"/>
    </row>
    <row r="49" spans="1:15" s="1" customFormat="1" ht="27.75" customHeight="1" x14ac:dyDescent="0.2">
      <c r="A49" s="104"/>
      <c r="B49" s="23" t="s">
        <v>63</v>
      </c>
      <c r="C49" s="82"/>
      <c r="D49" s="103">
        <f t="shared" ref="D49:M49" si="18">SUM(D47)</f>
        <v>1492.4</v>
      </c>
      <c r="E49" s="103">
        <f t="shared" si="18"/>
        <v>1492.4</v>
      </c>
      <c r="F49" s="103">
        <f t="shared" si="18"/>
        <v>373.1</v>
      </c>
      <c r="G49" s="103">
        <f t="shared" si="18"/>
        <v>346.5</v>
      </c>
      <c r="H49" s="103">
        <f t="shared" si="18"/>
        <v>373.1</v>
      </c>
      <c r="I49" s="103">
        <f t="shared" si="18"/>
        <v>346.5</v>
      </c>
      <c r="J49" s="103">
        <f t="shared" si="18"/>
        <v>373.1</v>
      </c>
      <c r="K49" s="103">
        <f t="shared" si="18"/>
        <v>348.5</v>
      </c>
      <c r="L49" s="103">
        <f t="shared" si="18"/>
        <v>373.1</v>
      </c>
      <c r="M49" s="125">
        <f t="shared" si="18"/>
        <v>447.4</v>
      </c>
      <c r="N49" s="166">
        <f>SUM(F49+H49+J49+L49)</f>
        <v>1492.4</v>
      </c>
      <c r="O49" s="168">
        <f>SUM(G49+I49+K49+M49)</f>
        <v>1488.9</v>
      </c>
    </row>
    <row r="50" spans="1:15" s="1" customFormat="1" ht="39" customHeight="1" thickBot="1" x14ac:dyDescent="0.25">
      <c r="A50" s="104"/>
      <c r="B50" s="36" t="s">
        <v>64</v>
      </c>
      <c r="C50" s="36"/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/>
      <c r="J50" s="169">
        <v>0</v>
      </c>
      <c r="K50" s="169">
        <v>0</v>
      </c>
      <c r="L50" s="169">
        <v>0</v>
      </c>
      <c r="M50" s="170">
        <v>0</v>
      </c>
      <c r="N50" s="170">
        <v>0</v>
      </c>
      <c r="O50" s="170">
        <v>0</v>
      </c>
    </row>
    <row r="51" spans="1:15" s="1" customFormat="1" ht="29.25" customHeight="1" thickBot="1" x14ac:dyDescent="0.25">
      <c r="A51" s="29" t="s">
        <v>2</v>
      </c>
      <c r="B51" s="40"/>
      <c r="C51" s="329"/>
      <c r="D51" s="41">
        <f t="shared" ref="D51:O51" si="19">SUM(D47+D42+D30)</f>
        <v>116975.79999999999</v>
      </c>
      <c r="E51" s="41">
        <f t="shared" si="19"/>
        <v>116975.79999999999</v>
      </c>
      <c r="F51" s="41">
        <f t="shared" si="19"/>
        <v>24060.600000000002</v>
      </c>
      <c r="G51" s="41">
        <f t="shared" si="19"/>
        <v>22529.8</v>
      </c>
      <c r="H51" s="41">
        <f t="shared" si="19"/>
        <v>29723.5</v>
      </c>
      <c r="I51" s="41">
        <f t="shared" si="19"/>
        <v>28923.500000000004</v>
      </c>
      <c r="J51" s="41">
        <f t="shared" si="19"/>
        <v>30914.999999999996</v>
      </c>
      <c r="K51" s="41">
        <f t="shared" si="19"/>
        <v>31445.8</v>
      </c>
      <c r="L51" s="41">
        <f t="shared" si="19"/>
        <v>32276.7</v>
      </c>
      <c r="M51" s="41">
        <f t="shared" si="19"/>
        <v>33345.5</v>
      </c>
      <c r="N51" s="41">
        <f t="shared" si="19"/>
        <v>116975.79999999999</v>
      </c>
      <c r="O51" s="41">
        <f t="shared" si="19"/>
        <v>116244.59999999998</v>
      </c>
    </row>
    <row r="52" spans="1:15" s="1" customFormat="1" ht="29.25" customHeight="1" thickBot="1" x14ac:dyDescent="0.25">
      <c r="A52" s="39"/>
      <c r="B52" s="42" t="s">
        <v>62</v>
      </c>
      <c r="C52" s="325"/>
      <c r="D52" s="41"/>
      <c r="E52" s="41"/>
      <c r="F52" s="41"/>
      <c r="G52" s="41"/>
      <c r="H52" s="41"/>
      <c r="I52" s="41"/>
      <c r="J52" s="41"/>
      <c r="K52" s="41"/>
      <c r="L52" s="41"/>
      <c r="M52" s="126"/>
      <c r="N52" s="34"/>
      <c r="O52" s="67"/>
    </row>
    <row r="53" spans="1:15" s="1" customFormat="1" ht="29.25" customHeight="1" thickBot="1" x14ac:dyDescent="0.25">
      <c r="A53" s="39"/>
      <c r="B53" s="42" t="s">
        <v>63</v>
      </c>
      <c r="C53" s="325"/>
      <c r="D53" s="41">
        <f t="shared" ref="D53:O53" si="20">SUM(D49+D43+D32)</f>
        <v>111276</v>
      </c>
      <c r="E53" s="41">
        <f t="shared" si="20"/>
        <v>111276</v>
      </c>
      <c r="F53" s="41">
        <f t="shared" si="20"/>
        <v>24060.600000000002</v>
      </c>
      <c r="G53" s="41">
        <f t="shared" si="20"/>
        <v>22529.8</v>
      </c>
      <c r="H53" s="41">
        <f t="shared" si="20"/>
        <v>29268.5</v>
      </c>
      <c r="I53" s="41">
        <f t="shared" si="20"/>
        <v>28468.500000000004</v>
      </c>
      <c r="J53" s="41">
        <f t="shared" si="20"/>
        <v>26769.499999999996</v>
      </c>
      <c r="K53" s="41">
        <f t="shared" si="20"/>
        <v>27300.3</v>
      </c>
      <c r="L53" s="41">
        <f t="shared" si="20"/>
        <v>31177.399999999998</v>
      </c>
      <c r="M53" s="41">
        <f t="shared" si="20"/>
        <v>32246.2</v>
      </c>
      <c r="N53" s="41">
        <f t="shared" si="20"/>
        <v>111276</v>
      </c>
      <c r="O53" s="41">
        <f t="shared" si="20"/>
        <v>110544.79999999999</v>
      </c>
    </row>
    <row r="54" spans="1:15" s="1" customFormat="1" ht="37.5" customHeight="1" thickBot="1" x14ac:dyDescent="0.25">
      <c r="A54" s="39"/>
      <c r="B54" s="43" t="s">
        <v>64</v>
      </c>
      <c r="C54" s="326"/>
      <c r="D54" s="41">
        <f t="shared" ref="D54:O54" si="21">SUM(D44)</f>
        <v>5699.8</v>
      </c>
      <c r="E54" s="41">
        <f t="shared" si="21"/>
        <v>5699.8</v>
      </c>
      <c r="F54" s="41">
        <f t="shared" si="21"/>
        <v>0</v>
      </c>
      <c r="G54" s="41">
        <f t="shared" si="21"/>
        <v>0</v>
      </c>
      <c r="H54" s="41">
        <f t="shared" si="21"/>
        <v>455</v>
      </c>
      <c r="I54" s="41">
        <f t="shared" si="21"/>
        <v>455</v>
      </c>
      <c r="J54" s="41">
        <f t="shared" si="21"/>
        <v>4145.5</v>
      </c>
      <c r="K54" s="41">
        <f t="shared" si="21"/>
        <v>4145.5</v>
      </c>
      <c r="L54" s="41">
        <f t="shared" si="21"/>
        <v>1099.3</v>
      </c>
      <c r="M54" s="41">
        <f t="shared" si="21"/>
        <v>1099.3</v>
      </c>
      <c r="N54" s="41">
        <f t="shared" si="21"/>
        <v>5699.8</v>
      </c>
      <c r="O54" s="41">
        <f t="shared" si="21"/>
        <v>5699.8</v>
      </c>
    </row>
    <row r="55" spans="1:15" ht="28.5" customHeight="1" x14ac:dyDescent="0.25">
      <c r="A55" s="571" t="s">
        <v>18</v>
      </c>
      <c r="B55" s="572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3"/>
      <c r="O55" s="574"/>
    </row>
    <row r="56" spans="1:15" ht="53.25" customHeight="1" x14ac:dyDescent="0.2">
      <c r="A56" s="601" t="s">
        <v>19</v>
      </c>
      <c r="B56" s="210" t="s">
        <v>91</v>
      </c>
      <c r="C56" s="210"/>
      <c r="D56" s="229">
        <v>3614.1</v>
      </c>
      <c r="E56" s="229">
        <v>3614.1</v>
      </c>
      <c r="F56" s="196">
        <v>831.5</v>
      </c>
      <c r="G56" s="196">
        <v>971.5</v>
      </c>
      <c r="H56" s="196">
        <v>831.5</v>
      </c>
      <c r="I56" s="266">
        <v>971.4</v>
      </c>
      <c r="J56" s="196">
        <v>831.5</v>
      </c>
      <c r="K56" s="197">
        <v>975.7</v>
      </c>
      <c r="L56" s="196">
        <v>1119.5999999999999</v>
      </c>
      <c r="M56" s="217">
        <v>691.2</v>
      </c>
      <c r="N56" s="197">
        <f t="shared" ref="N56:N58" si="22">SUM(F56+H56+J56+L56)</f>
        <v>3614.1</v>
      </c>
      <c r="O56" s="197">
        <f t="shared" ref="O56:O58" si="23">SUM(G56+I56+K56+M56)</f>
        <v>3609.8</v>
      </c>
    </row>
    <row r="57" spans="1:15" ht="69.75" customHeight="1" x14ac:dyDescent="0.2">
      <c r="A57" s="602"/>
      <c r="B57" s="210" t="s">
        <v>20</v>
      </c>
      <c r="C57" s="210"/>
      <c r="D57" s="229">
        <v>230</v>
      </c>
      <c r="E57" s="229">
        <v>230</v>
      </c>
      <c r="F57" s="196"/>
      <c r="G57" s="196"/>
      <c r="H57" s="197"/>
      <c r="I57" s="266"/>
      <c r="J57" s="197"/>
      <c r="K57" s="197">
        <v>230</v>
      </c>
      <c r="L57" s="197">
        <v>230</v>
      </c>
      <c r="M57" s="217"/>
      <c r="N57" s="197">
        <f t="shared" ref="N57" si="24">SUM(F57+H57+J57+L57)</f>
        <v>230</v>
      </c>
      <c r="O57" s="197">
        <f t="shared" ref="O57" si="25">SUM(G57+I57+K57+M57)</f>
        <v>230</v>
      </c>
    </row>
    <row r="58" spans="1:15" ht="84" customHeight="1" x14ac:dyDescent="0.2">
      <c r="A58" s="603"/>
      <c r="B58" s="210" t="s">
        <v>92</v>
      </c>
      <c r="C58" s="210"/>
      <c r="D58" s="229">
        <v>2759.3</v>
      </c>
      <c r="E58" s="229">
        <v>2759.3</v>
      </c>
      <c r="F58" s="197">
        <v>670.8</v>
      </c>
      <c r="G58" s="197">
        <v>670.8</v>
      </c>
      <c r="H58" s="197">
        <v>670.8</v>
      </c>
      <c r="I58" s="266">
        <v>670.8</v>
      </c>
      <c r="J58" s="197">
        <v>670.8</v>
      </c>
      <c r="K58" s="197">
        <v>705.7</v>
      </c>
      <c r="L58" s="197">
        <v>746.9</v>
      </c>
      <c r="M58" s="217">
        <v>711.8</v>
      </c>
      <c r="N58" s="197">
        <f t="shared" si="22"/>
        <v>2759.2999999999997</v>
      </c>
      <c r="O58" s="197">
        <f t="shared" si="23"/>
        <v>2759.1</v>
      </c>
    </row>
    <row r="59" spans="1:15" ht="37.5" x14ac:dyDescent="0.2">
      <c r="A59" s="29" t="s">
        <v>12</v>
      </c>
      <c r="B59" s="40"/>
      <c r="C59" s="40"/>
      <c r="D59" s="312">
        <f>SUM(D56+D58+D57)</f>
        <v>6603.4</v>
      </c>
      <c r="E59" s="312">
        <f>SUM(E56+E58+E57)</f>
        <v>6603.4</v>
      </c>
      <c r="F59" s="312">
        <f t="shared" ref="F59:K59" si="26">SUM(F56+F58)</f>
        <v>1502.3</v>
      </c>
      <c r="G59" s="312">
        <f t="shared" si="26"/>
        <v>1642.3</v>
      </c>
      <c r="H59" s="312">
        <f t="shared" si="26"/>
        <v>1502.3</v>
      </c>
      <c r="I59" s="312">
        <f t="shared" si="26"/>
        <v>1642.1999999999998</v>
      </c>
      <c r="J59" s="312">
        <f t="shared" si="26"/>
        <v>1502.3</v>
      </c>
      <c r="K59" s="312">
        <f t="shared" si="26"/>
        <v>1681.4</v>
      </c>
      <c r="L59" s="312">
        <f>SUM(L56+L58+L57)</f>
        <v>2096.5</v>
      </c>
      <c r="M59" s="312">
        <f>SUM(M56+M58+M57)</f>
        <v>1403</v>
      </c>
      <c r="N59" s="312">
        <f>SUM(N56+N58+N57)</f>
        <v>6603.4</v>
      </c>
      <c r="O59" s="312">
        <f>SUM(O56+O58+O57)</f>
        <v>6598.9</v>
      </c>
    </row>
    <row r="60" spans="1:15" ht="15.75" x14ac:dyDescent="0.2">
      <c r="A60" s="83"/>
      <c r="B60" s="42" t="s">
        <v>62</v>
      </c>
      <c r="C60" s="42"/>
      <c r="D60" s="312"/>
      <c r="E60" s="312"/>
      <c r="F60" s="313"/>
      <c r="G60" s="314"/>
      <c r="H60" s="312"/>
      <c r="I60" s="312"/>
      <c r="J60" s="313"/>
      <c r="K60" s="70"/>
      <c r="L60" s="314"/>
      <c r="M60" s="315"/>
      <c r="N60" s="70"/>
      <c r="O60" s="70"/>
    </row>
    <row r="61" spans="1:15" ht="15.75" x14ac:dyDescent="0.2">
      <c r="A61" s="83"/>
      <c r="B61" s="42" t="s">
        <v>63</v>
      </c>
      <c r="C61" s="42"/>
      <c r="D61" s="312">
        <f>SUM(D56+D58+D57)</f>
        <v>6603.4</v>
      </c>
      <c r="E61" s="312">
        <f>SUM(E56+E58+E57)</f>
        <v>6603.4</v>
      </c>
      <c r="F61" s="312">
        <f t="shared" ref="F61:K61" si="27">SUM(F56+F58)</f>
        <v>1502.3</v>
      </c>
      <c r="G61" s="312">
        <f t="shared" si="27"/>
        <v>1642.3</v>
      </c>
      <c r="H61" s="312">
        <f t="shared" si="27"/>
        <v>1502.3</v>
      </c>
      <c r="I61" s="312">
        <f t="shared" si="27"/>
        <v>1642.1999999999998</v>
      </c>
      <c r="J61" s="312">
        <f t="shared" si="27"/>
        <v>1502.3</v>
      </c>
      <c r="K61" s="312">
        <f t="shared" si="27"/>
        <v>1681.4</v>
      </c>
      <c r="L61" s="312">
        <f>SUM(L56+L58+L57)</f>
        <v>2096.5</v>
      </c>
      <c r="M61" s="312">
        <f>SUM(M56+M58+M57)</f>
        <v>1403</v>
      </c>
      <c r="N61" s="316">
        <f>SUM(F61+H61+J61+L61)</f>
        <v>6603.4</v>
      </c>
      <c r="O61" s="312">
        <f>SUM(O58+O57+O56)</f>
        <v>6598.9</v>
      </c>
    </row>
    <row r="62" spans="1:15" s="1" customFormat="1" ht="32.25" customHeight="1" thickBot="1" x14ac:dyDescent="0.25">
      <c r="A62" s="29"/>
      <c r="B62" s="43" t="s">
        <v>64</v>
      </c>
      <c r="C62" s="88"/>
      <c r="D62" s="317"/>
      <c r="E62" s="317"/>
      <c r="F62" s="317"/>
      <c r="G62" s="317"/>
      <c r="H62" s="317"/>
      <c r="I62" s="317"/>
      <c r="J62" s="317"/>
      <c r="K62" s="317"/>
      <c r="L62" s="317"/>
      <c r="M62" s="318"/>
      <c r="N62" s="34"/>
      <c r="O62" s="67"/>
    </row>
    <row r="63" spans="1:15" ht="28.5" customHeight="1" x14ac:dyDescent="0.25">
      <c r="A63" s="571" t="s">
        <v>22</v>
      </c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3"/>
      <c r="O63" s="574"/>
    </row>
    <row r="64" spans="1:15" ht="165" customHeight="1" x14ac:dyDescent="0.2">
      <c r="A64" s="557" t="s">
        <v>118</v>
      </c>
      <c r="B64" s="351" t="s">
        <v>116</v>
      </c>
      <c r="C64" s="591" t="s">
        <v>177</v>
      </c>
      <c r="D64" s="347">
        <v>3129.5</v>
      </c>
      <c r="E64" s="347">
        <v>3129.5</v>
      </c>
      <c r="F64" s="347">
        <v>3129.5</v>
      </c>
      <c r="G64" s="347">
        <f>SUM(G66+G67)</f>
        <v>3129.3</v>
      </c>
      <c r="H64" s="347">
        <v>0</v>
      </c>
      <c r="I64" s="347">
        <v>0</v>
      </c>
      <c r="J64" s="347">
        <v>0</v>
      </c>
      <c r="K64" s="352">
        <v>0</v>
      </c>
      <c r="L64" s="352">
        <v>0</v>
      </c>
      <c r="M64" s="353">
        <v>0</v>
      </c>
      <c r="N64" s="354">
        <f t="shared" ref="N64:O67" si="28">SUM(F64+H64+J64+L64)</f>
        <v>3129.5</v>
      </c>
      <c r="O64" s="355">
        <f t="shared" si="28"/>
        <v>3129.3</v>
      </c>
    </row>
    <row r="65" spans="1:15" ht="24" customHeight="1" x14ac:dyDescent="0.2">
      <c r="A65" s="557"/>
      <c r="B65" s="346" t="s">
        <v>62</v>
      </c>
      <c r="C65" s="545"/>
      <c r="D65" s="347"/>
      <c r="E65" s="347"/>
      <c r="F65" s="347"/>
      <c r="G65" s="347"/>
      <c r="H65" s="347"/>
      <c r="I65" s="347"/>
      <c r="J65" s="347"/>
      <c r="K65" s="352"/>
      <c r="L65" s="352"/>
      <c r="M65" s="353"/>
      <c r="N65" s="218"/>
      <c r="O65" s="228"/>
    </row>
    <row r="66" spans="1:15" ht="24.75" customHeight="1" x14ac:dyDescent="0.2">
      <c r="A66" s="557"/>
      <c r="B66" s="346" t="s">
        <v>63</v>
      </c>
      <c r="C66" s="545"/>
      <c r="D66" s="347">
        <v>1502.1</v>
      </c>
      <c r="E66" s="347">
        <v>1502.1</v>
      </c>
      <c r="F66" s="347">
        <v>1502.1</v>
      </c>
      <c r="G66" s="347">
        <v>1502.1</v>
      </c>
      <c r="H66" s="347">
        <v>0</v>
      </c>
      <c r="I66" s="347">
        <v>0</v>
      </c>
      <c r="J66" s="347">
        <v>0</v>
      </c>
      <c r="K66" s="352">
        <v>0</v>
      </c>
      <c r="L66" s="352">
        <v>0</v>
      </c>
      <c r="M66" s="353">
        <v>0</v>
      </c>
      <c r="N66" s="354">
        <f t="shared" si="28"/>
        <v>1502.1</v>
      </c>
      <c r="O66" s="355">
        <f t="shared" si="28"/>
        <v>1502.1</v>
      </c>
    </row>
    <row r="67" spans="1:15" ht="32.25" customHeight="1" x14ac:dyDescent="0.2">
      <c r="A67" s="557"/>
      <c r="B67" s="343" t="s">
        <v>64</v>
      </c>
      <c r="C67" s="546"/>
      <c r="D67" s="347">
        <v>1627.4</v>
      </c>
      <c r="E67" s="348">
        <v>1627.4</v>
      </c>
      <c r="F67" s="347">
        <v>1627.4</v>
      </c>
      <c r="G67" s="347">
        <v>1627.2</v>
      </c>
      <c r="H67" s="347">
        <v>0</v>
      </c>
      <c r="I67" s="347">
        <v>0</v>
      </c>
      <c r="J67" s="347">
        <v>0</v>
      </c>
      <c r="K67" s="352">
        <v>0</v>
      </c>
      <c r="L67" s="352">
        <v>0</v>
      </c>
      <c r="M67" s="353">
        <v>0</v>
      </c>
      <c r="N67" s="354">
        <f t="shared" si="28"/>
        <v>1627.4</v>
      </c>
      <c r="O67" s="355">
        <f t="shared" si="28"/>
        <v>1627.2</v>
      </c>
    </row>
    <row r="68" spans="1:15" s="1" customFormat="1" ht="39.75" customHeight="1" x14ac:dyDescent="0.2">
      <c r="A68" s="6" t="s">
        <v>12</v>
      </c>
      <c r="B68" s="37"/>
      <c r="C68" s="37"/>
      <c r="D68" s="21">
        <f>SUM(D70+D71)</f>
        <v>3129.5</v>
      </c>
      <c r="E68" s="21">
        <f>SUM(E70+E71)</f>
        <v>3129.5</v>
      </c>
      <c r="F68" s="21">
        <f>SUM(F70+F71)</f>
        <v>3129.5</v>
      </c>
      <c r="G68" s="21">
        <f>SUM(G70+G71)</f>
        <v>3129.3</v>
      </c>
      <c r="H68" s="21">
        <f>SUM(H70+H71)</f>
        <v>0</v>
      </c>
      <c r="I68" s="21">
        <f>SUM(I64+I67)</f>
        <v>0</v>
      </c>
      <c r="J68" s="21">
        <f>SUM(J70+J71)</f>
        <v>0</v>
      </c>
      <c r="K68" s="21">
        <f>SUM(K70+K71)</f>
        <v>0</v>
      </c>
      <c r="L68" s="21">
        <f>SUM(L64+L67)</f>
        <v>0</v>
      </c>
      <c r="M68" s="21">
        <f>SUM(M64+M67)</f>
        <v>0</v>
      </c>
      <c r="N68" s="21">
        <f>SUM(N70+N71)</f>
        <v>3129.5</v>
      </c>
      <c r="O68" s="21">
        <f>SUM(O70+O71)</f>
        <v>3129.3</v>
      </c>
    </row>
    <row r="69" spans="1:15" s="1" customFormat="1" ht="32.25" customHeight="1" x14ac:dyDescent="0.2">
      <c r="A69" s="96"/>
      <c r="B69" s="23" t="s">
        <v>62</v>
      </c>
      <c r="C69" s="23"/>
      <c r="D69" s="21"/>
      <c r="E69" s="21"/>
      <c r="F69" s="7"/>
      <c r="G69" s="7"/>
      <c r="H69" s="7"/>
      <c r="I69" s="7"/>
      <c r="J69" s="7"/>
      <c r="K69" s="7"/>
      <c r="L69" s="21"/>
      <c r="M69" s="130"/>
      <c r="N69" s="7"/>
      <c r="O69" s="140"/>
    </row>
    <row r="70" spans="1:15" s="1" customFormat="1" ht="32.25" customHeight="1" x14ac:dyDescent="0.2">
      <c r="A70" s="96"/>
      <c r="B70" s="23" t="s">
        <v>63</v>
      </c>
      <c r="C70" s="23"/>
      <c r="D70" s="21">
        <f t="shared" ref="D70:O70" si="29">SUM(D66)</f>
        <v>1502.1</v>
      </c>
      <c r="E70" s="21">
        <f t="shared" si="29"/>
        <v>1502.1</v>
      </c>
      <c r="F70" s="21">
        <f t="shared" si="29"/>
        <v>1502.1</v>
      </c>
      <c r="G70" s="21">
        <f t="shared" si="29"/>
        <v>1502.1</v>
      </c>
      <c r="H70" s="21">
        <f t="shared" si="29"/>
        <v>0</v>
      </c>
      <c r="I70" s="21">
        <f t="shared" si="29"/>
        <v>0</v>
      </c>
      <c r="J70" s="21">
        <f t="shared" si="29"/>
        <v>0</v>
      </c>
      <c r="K70" s="21">
        <f t="shared" si="29"/>
        <v>0</v>
      </c>
      <c r="L70" s="21">
        <f t="shared" si="29"/>
        <v>0</v>
      </c>
      <c r="M70" s="21">
        <f t="shared" si="29"/>
        <v>0</v>
      </c>
      <c r="N70" s="21">
        <f t="shared" si="29"/>
        <v>1502.1</v>
      </c>
      <c r="O70" s="21">
        <f t="shared" si="29"/>
        <v>1502.1</v>
      </c>
    </row>
    <row r="71" spans="1:15" s="1" customFormat="1" ht="32.25" customHeight="1" thickBot="1" x14ac:dyDescent="0.25">
      <c r="A71" s="96"/>
      <c r="B71" s="36" t="s">
        <v>64</v>
      </c>
      <c r="C71" s="82"/>
      <c r="D71" s="22">
        <f t="shared" ref="D71:O71" si="30">SUM(D67)</f>
        <v>1627.4</v>
      </c>
      <c r="E71" s="22">
        <f t="shared" si="30"/>
        <v>1627.4</v>
      </c>
      <c r="F71" s="22">
        <f t="shared" si="30"/>
        <v>1627.4</v>
      </c>
      <c r="G71" s="22">
        <f t="shared" si="30"/>
        <v>1627.2</v>
      </c>
      <c r="H71" s="22">
        <f t="shared" si="30"/>
        <v>0</v>
      </c>
      <c r="I71" s="22">
        <f t="shared" si="30"/>
        <v>0</v>
      </c>
      <c r="J71" s="22">
        <f t="shared" si="30"/>
        <v>0</v>
      </c>
      <c r="K71" s="22">
        <f t="shared" si="30"/>
        <v>0</v>
      </c>
      <c r="L71" s="22">
        <f t="shared" si="30"/>
        <v>0</v>
      </c>
      <c r="M71" s="22">
        <f t="shared" si="30"/>
        <v>0</v>
      </c>
      <c r="N71" s="22">
        <f t="shared" si="30"/>
        <v>1627.4</v>
      </c>
      <c r="O71" s="22">
        <f t="shared" si="30"/>
        <v>1627.2</v>
      </c>
    </row>
    <row r="72" spans="1:15" s="1" customFormat="1" ht="74.25" customHeight="1" x14ac:dyDescent="0.2">
      <c r="A72" s="584" t="s">
        <v>122</v>
      </c>
      <c r="B72" s="356" t="s">
        <v>119</v>
      </c>
      <c r="C72" s="357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9"/>
      <c r="O72" s="359"/>
    </row>
    <row r="73" spans="1:15" s="1" customFormat="1" ht="18.75" customHeight="1" x14ac:dyDescent="0.2">
      <c r="A73" s="585"/>
      <c r="B73" s="346" t="s">
        <v>63</v>
      </c>
      <c r="C73" s="357"/>
      <c r="D73" s="358">
        <v>2151</v>
      </c>
      <c r="E73" s="358">
        <v>2151</v>
      </c>
      <c r="F73" s="358">
        <v>538</v>
      </c>
      <c r="G73" s="358">
        <v>486.8</v>
      </c>
      <c r="H73" s="358">
        <v>538</v>
      </c>
      <c r="I73" s="358">
        <v>486.92</v>
      </c>
      <c r="J73" s="358">
        <v>538</v>
      </c>
      <c r="K73" s="358">
        <v>347.78</v>
      </c>
      <c r="L73" s="358">
        <v>537</v>
      </c>
      <c r="M73" s="358">
        <v>717.61</v>
      </c>
      <c r="N73" s="360">
        <f>SUM(F73+H73+J73+L73)</f>
        <v>2151</v>
      </c>
      <c r="O73" s="360">
        <f>SUM(G73+I73+K73+M73)</f>
        <v>2039.1100000000001</v>
      </c>
    </row>
    <row r="74" spans="1:15" s="1" customFormat="1" ht="32.25" customHeight="1" x14ac:dyDescent="0.2">
      <c r="A74" s="585"/>
      <c r="B74" s="356" t="s">
        <v>120</v>
      </c>
      <c r="C74" s="357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9"/>
      <c r="O74" s="359"/>
    </row>
    <row r="75" spans="1:15" s="1" customFormat="1" ht="21.75" customHeight="1" x14ac:dyDescent="0.2">
      <c r="A75" s="585"/>
      <c r="B75" s="346" t="s">
        <v>63</v>
      </c>
      <c r="C75" s="357"/>
      <c r="D75" s="358">
        <v>400</v>
      </c>
      <c r="E75" s="358">
        <v>400</v>
      </c>
      <c r="F75" s="358">
        <v>0</v>
      </c>
      <c r="G75" s="358">
        <v>0</v>
      </c>
      <c r="H75" s="358">
        <v>0</v>
      </c>
      <c r="I75" s="358">
        <v>0</v>
      </c>
      <c r="J75" s="358">
        <v>400</v>
      </c>
      <c r="K75" s="358">
        <v>0</v>
      </c>
      <c r="L75" s="358">
        <v>0</v>
      </c>
      <c r="M75" s="358">
        <v>400</v>
      </c>
      <c r="N75" s="360">
        <f>SUM(F75+H75+J75+L75)</f>
        <v>400</v>
      </c>
      <c r="O75" s="360">
        <f>SUM(G75+I75+K75+M75)</f>
        <v>400</v>
      </c>
    </row>
    <row r="76" spans="1:15" s="1" customFormat="1" ht="82.5" customHeight="1" x14ac:dyDescent="0.2">
      <c r="A76" s="585"/>
      <c r="B76" s="356" t="s">
        <v>121</v>
      </c>
      <c r="C76" s="357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221"/>
      <c r="O76" s="221"/>
    </row>
    <row r="77" spans="1:15" ht="27" customHeight="1" x14ac:dyDescent="0.2">
      <c r="A77" s="586"/>
      <c r="B77" s="346" t="s">
        <v>63</v>
      </c>
      <c r="C77" s="357"/>
      <c r="D77" s="358">
        <v>100</v>
      </c>
      <c r="E77" s="358">
        <v>100</v>
      </c>
      <c r="F77" s="358">
        <v>0</v>
      </c>
      <c r="G77" s="358">
        <v>0</v>
      </c>
      <c r="H77" s="358">
        <v>0</v>
      </c>
      <c r="I77" s="358">
        <v>0</v>
      </c>
      <c r="J77" s="358">
        <v>100</v>
      </c>
      <c r="K77" s="358">
        <v>0</v>
      </c>
      <c r="L77" s="358">
        <v>0</v>
      </c>
      <c r="M77" s="358">
        <v>0</v>
      </c>
      <c r="N77" s="17">
        <f>SUM(F77+H77+J77+L77)</f>
        <v>100</v>
      </c>
      <c r="O77" s="17">
        <f>SUM(G77+I77+K77+M77)</f>
        <v>0</v>
      </c>
    </row>
    <row r="78" spans="1:15" ht="48" customHeight="1" x14ac:dyDescent="0.2">
      <c r="A78" s="6" t="s">
        <v>12</v>
      </c>
      <c r="B78" s="37"/>
      <c r="C78" s="37"/>
      <c r="D78" s="7">
        <f t="shared" ref="D78:O78" si="31">SUM(D73+D75+D77)</f>
        <v>2651</v>
      </c>
      <c r="E78" s="7">
        <f t="shared" si="31"/>
        <v>2651</v>
      </c>
      <c r="F78" s="7">
        <f t="shared" si="31"/>
        <v>538</v>
      </c>
      <c r="G78" s="7">
        <f t="shared" si="31"/>
        <v>486.8</v>
      </c>
      <c r="H78" s="7">
        <f t="shared" si="31"/>
        <v>538</v>
      </c>
      <c r="I78" s="7">
        <f t="shared" si="31"/>
        <v>486.92</v>
      </c>
      <c r="J78" s="7">
        <f t="shared" si="31"/>
        <v>1038</v>
      </c>
      <c r="K78" s="7">
        <f t="shared" si="31"/>
        <v>347.78</v>
      </c>
      <c r="L78" s="7">
        <f t="shared" si="31"/>
        <v>537</v>
      </c>
      <c r="M78" s="7">
        <f t="shared" si="31"/>
        <v>1117.6100000000001</v>
      </c>
      <c r="N78" s="7">
        <f t="shared" si="31"/>
        <v>2651</v>
      </c>
      <c r="O78" s="7">
        <f t="shared" si="31"/>
        <v>2439.11</v>
      </c>
    </row>
    <row r="79" spans="1:15" ht="24.75" customHeight="1" x14ac:dyDescent="0.2">
      <c r="A79" s="590"/>
      <c r="B79" s="23" t="s">
        <v>62</v>
      </c>
      <c r="C79" s="2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8.5" customHeight="1" x14ac:dyDescent="0.2">
      <c r="A80" s="545"/>
      <c r="B80" s="23" t="s">
        <v>63</v>
      </c>
      <c r="C80" s="23"/>
      <c r="D80" s="7">
        <f t="shared" ref="D80:O80" si="32">SUM(D78)</f>
        <v>2651</v>
      </c>
      <c r="E80" s="7">
        <f t="shared" si="32"/>
        <v>2651</v>
      </c>
      <c r="F80" s="7">
        <f t="shared" si="32"/>
        <v>538</v>
      </c>
      <c r="G80" s="7">
        <f t="shared" si="32"/>
        <v>486.8</v>
      </c>
      <c r="H80" s="7">
        <f t="shared" si="32"/>
        <v>538</v>
      </c>
      <c r="I80" s="7">
        <f t="shared" si="32"/>
        <v>486.92</v>
      </c>
      <c r="J80" s="7">
        <f t="shared" si="32"/>
        <v>1038</v>
      </c>
      <c r="K80" s="7">
        <f t="shared" si="32"/>
        <v>347.78</v>
      </c>
      <c r="L80" s="7">
        <f t="shared" si="32"/>
        <v>537</v>
      </c>
      <c r="M80" s="7">
        <f t="shared" si="32"/>
        <v>1117.6100000000001</v>
      </c>
      <c r="N80" s="7">
        <f t="shared" si="32"/>
        <v>2651</v>
      </c>
      <c r="O80" s="7">
        <f t="shared" si="32"/>
        <v>2439.11</v>
      </c>
    </row>
    <row r="81" spans="1:16" s="1" customFormat="1" ht="32.25" customHeight="1" thickBot="1" x14ac:dyDescent="0.25">
      <c r="A81" s="546"/>
      <c r="B81" s="36" t="s">
        <v>64</v>
      </c>
      <c r="C81" s="82"/>
      <c r="D81" s="7">
        <v>0</v>
      </c>
      <c r="E81" s="7">
        <v>0</v>
      </c>
      <c r="F81" s="7"/>
      <c r="G81" s="7"/>
      <c r="H81" s="7"/>
      <c r="I81" s="7"/>
      <c r="J81" s="7">
        <v>0</v>
      </c>
      <c r="K81" s="7">
        <v>0</v>
      </c>
      <c r="L81" s="7">
        <v>0</v>
      </c>
      <c r="M81" s="132"/>
      <c r="N81" s="7"/>
      <c r="O81" s="140"/>
    </row>
    <row r="82" spans="1:16" s="1" customFormat="1" ht="32.25" customHeight="1" x14ac:dyDescent="0.25">
      <c r="A82" s="638" t="s">
        <v>23</v>
      </c>
      <c r="B82" s="452" t="s">
        <v>184</v>
      </c>
      <c r="C82" s="267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4"/>
      <c r="O82" s="454"/>
    </row>
    <row r="83" spans="1:16" s="1" customFormat="1" ht="22.5" customHeight="1" x14ac:dyDescent="0.25">
      <c r="A83" s="543"/>
      <c r="B83" s="449" t="s">
        <v>63</v>
      </c>
      <c r="C83" s="267"/>
      <c r="D83" s="453">
        <v>3706.5</v>
      </c>
      <c r="E83" s="453">
        <v>3706.5</v>
      </c>
      <c r="F83" s="453">
        <v>0</v>
      </c>
      <c r="G83" s="453">
        <v>0</v>
      </c>
      <c r="H83" s="453">
        <v>0</v>
      </c>
      <c r="I83" s="453">
        <v>0</v>
      </c>
      <c r="J83" s="453">
        <v>0</v>
      </c>
      <c r="K83" s="453">
        <v>0</v>
      </c>
      <c r="L83" s="453">
        <v>3706.5</v>
      </c>
      <c r="M83" s="453">
        <v>1259.56</v>
      </c>
      <c r="N83" s="454">
        <f>SUM(F83+H83+J83+L83)</f>
        <v>3706.5</v>
      </c>
      <c r="O83" s="454">
        <f>SUM(G83+I83+K83+M83)</f>
        <v>1259.56</v>
      </c>
    </row>
    <row r="84" spans="1:16" s="1" customFormat="1" ht="54.75" customHeight="1" x14ac:dyDescent="0.25">
      <c r="A84" s="543"/>
      <c r="B84" s="450" t="s">
        <v>123</v>
      </c>
      <c r="C84" s="267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4"/>
      <c r="O84" s="454"/>
    </row>
    <row r="85" spans="1:16" s="1" customFormat="1" ht="24.75" customHeight="1" x14ac:dyDescent="0.25">
      <c r="A85" s="543"/>
      <c r="B85" s="449" t="s">
        <v>63</v>
      </c>
      <c r="C85" s="267"/>
      <c r="D85" s="453">
        <v>14030.47</v>
      </c>
      <c r="E85" s="453">
        <v>14030.47</v>
      </c>
      <c r="F85" s="453">
        <v>4670.1000000000004</v>
      </c>
      <c r="G85" s="453">
        <v>4332.3999999999996</v>
      </c>
      <c r="H85" s="453">
        <v>4670.1000000000004</v>
      </c>
      <c r="I85" s="453">
        <v>4332.3999999999996</v>
      </c>
      <c r="J85" s="453">
        <v>4670.1000000000004</v>
      </c>
      <c r="K85" s="453">
        <v>2492.1999999999998</v>
      </c>
      <c r="L85" s="453">
        <v>20.170000000000002</v>
      </c>
      <c r="M85" s="453">
        <v>2805.48</v>
      </c>
      <c r="N85" s="454">
        <f>SUM(F85+H85+J85+L85)</f>
        <v>14030.470000000001</v>
      </c>
      <c r="O85" s="454">
        <f>SUM(G85+I85+K85+M85)</f>
        <v>13962.48</v>
      </c>
    </row>
    <row r="86" spans="1:16" s="1" customFormat="1" ht="32.25" customHeight="1" x14ac:dyDescent="0.25">
      <c r="A86" s="543"/>
      <c r="B86" s="450" t="s">
        <v>124</v>
      </c>
      <c r="C86" s="267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4"/>
      <c r="O86" s="454"/>
    </row>
    <row r="87" spans="1:16" s="1" customFormat="1" ht="32.25" customHeight="1" x14ac:dyDescent="0.25">
      <c r="A87" s="543"/>
      <c r="B87" s="449" t="s">
        <v>63</v>
      </c>
      <c r="C87" s="267"/>
      <c r="D87" s="453">
        <v>2625.6</v>
      </c>
      <c r="E87" s="453">
        <v>2625.6</v>
      </c>
      <c r="F87" s="453">
        <v>700</v>
      </c>
      <c r="G87" s="453">
        <v>694.8</v>
      </c>
      <c r="H87" s="453">
        <v>1925.6</v>
      </c>
      <c r="I87" s="453">
        <v>0</v>
      </c>
      <c r="J87" s="453">
        <v>0</v>
      </c>
      <c r="K87" s="453">
        <v>0</v>
      </c>
      <c r="L87" s="453">
        <v>0</v>
      </c>
      <c r="M87" s="453">
        <v>1070.51</v>
      </c>
      <c r="N87" s="454">
        <f>SUM(F87+H87+J87+L87)</f>
        <v>2625.6</v>
      </c>
      <c r="O87" s="454">
        <f>SUM(G87+I87+K87+M87)</f>
        <v>1765.31</v>
      </c>
    </row>
    <row r="88" spans="1:16" s="1" customFormat="1" ht="32.25" customHeight="1" x14ac:dyDescent="0.25">
      <c r="A88" s="543"/>
      <c r="B88" s="450" t="s">
        <v>125</v>
      </c>
      <c r="C88" s="267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4"/>
      <c r="O88" s="454"/>
    </row>
    <row r="89" spans="1:16" s="1" customFormat="1" ht="32.25" customHeight="1" x14ac:dyDescent="0.25">
      <c r="A89" s="543"/>
      <c r="B89" s="449" t="s">
        <v>63</v>
      </c>
      <c r="C89" s="267"/>
      <c r="D89" s="453">
        <v>722.9</v>
      </c>
      <c r="E89" s="453">
        <v>722.9</v>
      </c>
      <c r="F89" s="453">
        <v>0</v>
      </c>
      <c r="G89" s="453">
        <v>0</v>
      </c>
      <c r="H89" s="453">
        <v>0</v>
      </c>
      <c r="I89" s="453">
        <v>0</v>
      </c>
      <c r="J89" s="453">
        <v>722.9</v>
      </c>
      <c r="K89" s="453">
        <v>0</v>
      </c>
      <c r="L89" s="453">
        <v>0</v>
      </c>
      <c r="M89" s="453">
        <v>719.3</v>
      </c>
      <c r="N89" s="454">
        <f>SUM(F89+H89+J89+L89)</f>
        <v>722.9</v>
      </c>
      <c r="O89" s="454">
        <f>SUM(G89+I89+K89+M89)</f>
        <v>719.3</v>
      </c>
    </row>
    <row r="90" spans="1:16" s="1" customFormat="1" ht="32.25" customHeight="1" x14ac:dyDescent="0.25">
      <c r="A90" s="543"/>
      <c r="B90" s="450" t="s">
        <v>126</v>
      </c>
      <c r="C90" s="267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4"/>
      <c r="O90" s="454"/>
    </row>
    <row r="91" spans="1:16" s="1" customFormat="1" ht="21.75" customHeight="1" x14ac:dyDescent="0.25">
      <c r="A91" s="543"/>
      <c r="B91" s="449" t="s">
        <v>63</v>
      </c>
      <c r="C91" s="267"/>
      <c r="D91" s="453">
        <v>1144.5</v>
      </c>
      <c r="E91" s="453">
        <v>1144.5</v>
      </c>
      <c r="F91" s="453">
        <v>0</v>
      </c>
      <c r="G91" s="453">
        <v>0</v>
      </c>
      <c r="H91" s="453">
        <v>0</v>
      </c>
      <c r="I91" s="453">
        <v>0</v>
      </c>
      <c r="J91" s="453">
        <v>500</v>
      </c>
      <c r="K91" s="453">
        <v>333.4</v>
      </c>
      <c r="L91" s="453">
        <v>644.5</v>
      </c>
      <c r="M91" s="453">
        <v>660.1</v>
      </c>
      <c r="N91" s="454">
        <f>SUM(F91+H91+J91+L91)</f>
        <v>1144.5</v>
      </c>
      <c r="O91" s="454">
        <f>SUM(G91+I91+K91+M91)</f>
        <v>993.5</v>
      </c>
    </row>
    <row r="92" spans="1:16" s="1" customFormat="1" ht="32.25" customHeight="1" x14ac:dyDescent="0.25">
      <c r="A92" s="543"/>
      <c r="B92" s="450" t="s">
        <v>185</v>
      </c>
      <c r="C92" s="267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4"/>
      <c r="O92" s="454"/>
    </row>
    <row r="93" spans="1:16" s="1" customFormat="1" ht="32.25" customHeight="1" x14ac:dyDescent="0.25">
      <c r="A93" s="543"/>
      <c r="B93" s="449" t="s">
        <v>63</v>
      </c>
      <c r="C93" s="267"/>
      <c r="D93" s="453">
        <v>600</v>
      </c>
      <c r="E93" s="453">
        <v>600</v>
      </c>
      <c r="F93" s="453">
        <v>0</v>
      </c>
      <c r="G93" s="453">
        <v>0</v>
      </c>
      <c r="H93" s="453">
        <v>0</v>
      </c>
      <c r="I93" s="453">
        <v>0</v>
      </c>
      <c r="J93" s="453">
        <v>500</v>
      </c>
      <c r="K93" s="453">
        <v>0</v>
      </c>
      <c r="L93" s="453">
        <v>100</v>
      </c>
      <c r="M93" s="453">
        <v>598.78</v>
      </c>
      <c r="N93" s="454">
        <f>SUM(F93+H93+J93+L93)</f>
        <v>600</v>
      </c>
      <c r="O93" s="454">
        <f>SUM(G93+I93+K93+M93)</f>
        <v>598.78</v>
      </c>
    </row>
    <row r="94" spans="1:16" s="1" customFormat="1" ht="32.25" customHeight="1" x14ac:dyDescent="0.25">
      <c r="A94" s="543"/>
      <c r="B94" s="450" t="s">
        <v>188</v>
      </c>
      <c r="C94" s="267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4"/>
      <c r="O94" s="454"/>
    </row>
    <row r="95" spans="1:16" s="1" customFormat="1" ht="32.25" customHeight="1" x14ac:dyDescent="0.25">
      <c r="A95" s="543"/>
      <c r="B95" s="449" t="s">
        <v>63</v>
      </c>
      <c r="C95" s="267"/>
      <c r="D95" s="453">
        <v>417.5</v>
      </c>
      <c r="E95" s="453">
        <v>417.5</v>
      </c>
      <c r="F95" s="453">
        <v>0</v>
      </c>
      <c r="G95" s="453">
        <v>0</v>
      </c>
      <c r="H95" s="453">
        <v>0</v>
      </c>
      <c r="I95" s="453">
        <v>0</v>
      </c>
      <c r="J95" s="453">
        <v>217.5</v>
      </c>
      <c r="K95" s="453">
        <v>217.5</v>
      </c>
      <c r="L95" s="453">
        <v>200</v>
      </c>
      <c r="M95" s="453">
        <v>199</v>
      </c>
      <c r="N95" s="454">
        <f>SUM(F95+H95+J95+L95)</f>
        <v>417.5</v>
      </c>
      <c r="O95" s="454">
        <f>SUM(G95+I95+K95+M95)</f>
        <v>416.5</v>
      </c>
    </row>
    <row r="96" spans="1:16" s="176" customFormat="1" ht="35.25" customHeight="1" x14ac:dyDescent="0.25">
      <c r="A96" s="543"/>
      <c r="B96" s="450" t="s">
        <v>187</v>
      </c>
      <c r="C96" s="267"/>
      <c r="D96" s="453"/>
      <c r="E96" s="453"/>
      <c r="F96" s="453"/>
      <c r="G96" s="453"/>
      <c r="H96" s="453"/>
      <c r="I96" s="453"/>
      <c r="J96" s="453"/>
      <c r="K96" s="453"/>
      <c r="L96" s="453"/>
      <c r="M96" s="453"/>
      <c r="N96" s="454"/>
      <c r="O96" s="454"/>
      <c r="P96" s="226"/>
    </row>
    <row r="97" spans="1:16" s="176" customFormat="1" ht="26.25" customHeight="1" x14ac:dyDescent="0.25">
      <c r="A97" s="543"/>
      <c r="B97" s="449" t="s">
        <v>63</v>
      </c>
      <c r="C97" s="267"/>
      <c r="D97" s="453">
        <v>900</v>
      </c>
      <c r="E97" s="453">
        <v>900</v>
      </c>
      <c r="F97" s="453">
        <v>0</v>
      </c>
      <c r="G97" s="453">
        <v>0</v>
      </c>
      <c r="H97" s="453">
        <v>500</v>
      </c>
      <c r="I97" s="453">
        <v>449.8</v>
      </c>
      <c r="J97" s="453">
        <v>400</v>
      </c>
      <c r="K97" s="453">
        <v>125.1</v>
      </c>
      <c r="L97" s="453">
        <v>0</v>
      </c>
      <c r="M97" s="453">
        <v>325.10000000000002</v>
      </c>
      <c r="N97" s="454">
        <f>SUM(F97+H97+J97+L97)</f>
        <v>900</v>
      </c>
      <c r="O97" s="454">
        <f>SUM(G97+I97+K97+M97)</f>
        <v>900</v>
      </c>
      <c r="P97" s="226"/>
    </row>
    <row r="98" spans="1:16" s="176" customFormat="1" ht="53.25" customHeight="1" x14ac:dyDescent="0.25">
      <c r="A98" s="543"/>
      <c r="B98" s="450" t="s">
        <v>189</v>
      </c>
      <c r="C98" s="267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4"/>
      <c r="O98" s="454"/>
      <c r="P98" s="226"/>
    </row>
    <row r="99" spans="1:16" s="176" customFormat="1" ht="21.75" customHeight="1" x14ac:dyDescent="0.25">
      <c r="A99" s="543"/>
      <c r="B99" s="449" t="s">
        <v>63</v>
      </c>
      <c r="C99" s="267"/>
      <c r="D99" s="453">
        <v>198</v>
      </c>
      <c r="E99" s="453">
        <v>198</v>
      </c>
      <c r="F99" s="453">
        <v>0</v>
      </c>
      <c r="G99" s="453">
        <v>0</v>
      </c>
      <c r="H99" s="453">
        <v>0</v>
      </c>
      <c r="I99" s="453">
        <v>0</v>
      </c>
      <c r="J99" s="453">
        <v>198</v>
      </c>
      <c r="K99" s="453">
        <v>198</v>
      </c>
      <c r="L99" s="453">
        <v>0</v>
      </c>
      <c r="M99" s="453">
        <v>0</v>
      </c>
      <c r="N99" s="454">
        <f>SUM(F99+H99+J99+L99)</f>
        <v>198</v>
      </c>
      <c r="O99" s="454">
        <f>SUM(G99+I99+K99+M99)</f>
        <v>198</v>
      </c>
      <c r="P99" s="226"/>
    </row>
    <row r="100" spans="1:16" s="176" customFormat="1" ht="48" customHeight="1" x14ac:dyDescent="0.25">
      <c r="A100" s="543"/>
      <c r="B100" s="450" t="s">
        <v>127</v>
      </c>
      <c r="C100" s="267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4"/>
      <c r="O100" s="454"/>
      <c r="P100" s="226"/>
    </row>
    <row r="101" spans="1:16" s="176" customFormat="1" ht="30" customHeight="1" x14ac:dyDescent="0.25">
      <c r="A101" s="543"/>
      <c r="B101" s="449" t="s">
        <v>63</v>
      </c>
      <c r="C101" s="267"/>
      <c r="D101" s="453">
        <v>200</v>
      </c>
      <c r="E101" s="453">
        <v>200</v>
      </c>
      <c r="F101" s="453">
        <v>100</v>
      </c>
      <c r="G101" s="453">
        <v>100</v>
      </c>
      <c r="H101" s="453">
        <v>0</v>
      </c>
      <c r="I101" s="453">
        <v>0</v>
      </c>
      <c r="J101" s="453">
        <v>100</v>
      </c>
      <c r="K101" s="453">
        <v>100</v>
      </c>
      <c r="L101" s="453">
        <v>0</v>
      </c>
      <c r="M101" s="453">
        <v>0</v>
      </c>
      <c r="N101" s="454">
        <f>SUM(F101+H101+J101+L101)</f>
        <v>200</v>
      </c>
      <c r="O101" s="454">
        <f>SUM(G101+I101+K101+M101)</f>
        <v>200</v>
      </c>
      <c r="P101" s="226"/>
    </row>
    <row r="102" spans="1:16" s="176" customFormat="1" ht="43.5" customHeight="1" x14ac:dyDescent="0.25">
      <c r="A102" s="543"/>
      <c r="B102" s="450" t="s">
        <v>128</v>
      </c>
      <c r="C102" s="267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4"/>
      <c r="O102" s="454"/>
      <c r="P102" s="226"/>
    </row>
    <row r="103" spans="1:16" s="176" customFormat="1" ht="25.5" customHeight="1" x14ac:dyDescent="0.25">
      <c r="A103" s="543"/>
      <c r="B103" s="449" t="s">
        <v>63</v>
      </c>
      <c r="C103" s="267"/>
      <c r="D103" s="453">
        <v>360</v>
      </c>
      <c r="E103" s="453">
        <v>360</v>
      </c>
      <c r="F103" s="453">
        <v>0</v>
      </c>
      <c r="G103" s="453">
        <v>0</v>
      </c>
      <c r="H103" s="453">
        <v>0</v>
      </c>
      <c r="I103" s="453">
        <v>0</v>
      </c>
      <c r="J103" s="453">
        <v>260</v>
      </c>
      <c r="K103" s="453">
        <v>0</v>
      </c>
      <c r="L103" s="453">
        <v>100</v>
      </c>
      <c r="M103" s="453">
        <v>360</v>
      </c>
      <c r="N103" s="454">
        <f>SUM(F103+H103+J103+L103)</f>
        <v>360</v>
      </c>
      <c r="O103" s="454">
        <f>SUM(G103+I103+K103+M103)</f>
        <v>360</v>
      </c>
      <c r="P103" s="226"/>
    </row>
    <row r="104" spans="1:16" s="176" customFormat="1" ht="58.5" customHeight="1" x14ac:dyDescent="0.25">
      <c r="A104" s="543"/>
      <c r="B104" s="450" t="s">
        <v>129</v>
      </c>
      <c r="C104" s="267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4"/>
      <c r="O104" s="454"/>
      <c r="P104" s="226"/>
    </row>
    <row r="105" spans="1:16" s="176" customFormat="1" ht="23.25" customHeight="1" x14ac:dyDescent="0.25">
      <c r="A105" s="543"/>
      <c r="B105" s="449" t="s">
        <v>63</v>
      </c>
      <c r="C105" s="267"/>
      <c r="D105" s="453">
        <v>5600</v>
      </c>
      <c r="E105" s="453">
        <v>5600</v>
      </c>
      <c r="F105" s="453">
        <v>0</v>
      </c>
      <c r="G105" s="453">
        <v>0</v>
      </c>
      <c r="H105" s="453">
        <v>2500</v>
      </c>
      <c r="I105" s="453">
        <v>2500</v>
      </c>
      <c r="J105" s="453">
        <v>3100</v>
      </c>
      <c r="K105" s="453">
        <v>259.2</v>
      </c>
      <c r="L105" s="453">
        <v>0</v>
      </c>
      <c r="M105" s="453">
        <v>759.47</v>
      </c>
      <c r="N105" s="454">
        <f>SUM(F105+H105+J105+L105)</f>
        <v>5600</v>
      </c>
      <c r="O105" s="454">
        <f>SUM(G105+I105+K105+M105)</f>
        <v>3518.67</v>
      </c>
      <c r="P105" s="226"/>
    </row>
    <row r="106" spans="1:16" s="176" customFormat="1" ht="26.25" customHeight="1" x14ac:dyDescent="0.25">
      <c r="A106" s="543"/>
      <c r="B106" s="450" t="s">
        <v>130</v>
      </c>
      <c r="C106" s="267"/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4"/>
      <c r="O106" s="454"/>
      <c r="P106" s="226"/>
    </row>
    <row r="107" spans="1:16" s="176" customFormat="1" ht="21.75" customHeight="1" x14ac:dyDescent="0.25">
      <c r="A107" s="543"/>
      <c r="B107" s="449" t="s">
        <v>63</v>
      </c>
      <c r="C107" s="267"/>
      <c r="D107" s="453">
        <v>1359.8</v>
      </c>
      <c r="E107" s="453">
        <v>1359.8</v>
      </c>
      <c r="F107" s="453">
        <v>0</v>
      </c>
      <c r="G107" s="453">
        <v>0</v>
      </c>
      <c r="H107" s="453">
        <v>445</v>
      </c>
      <c r="I107" s="453">
        <v>445</v>
      </c>
      <c r="J107" s="453">
        <v>214.8</v>
      </c>
      <c r="K107" s="453">
        <v>214</v>
      </c>
      <c r="L107" s="453">
        <v>700</v>
      </c>
      <c r="M107" s="453">
        <v>0</v>
      </c>
      <c r="N107" s="454">
        <f>SUM(F107+H107+J107+L107)</f>
        <v>1359.8</v>
      </c>
      <c r="O107" s="454">
        <f>SUM(G107+I107+K107+M107)</f>
        <v>659</v>
      </c>
      <c r="P107" s="226"/>
    </row>
    <row r="108" spans="1:16" s="176" customFormat="1" ht="29.25" customHeight="1" x14ac:dyDescent="0.25">
      <c r="A108" s="543"/>
      <c r="B108" s="450" t="s">
        <v>186</v>
      </c>
      <c r="C108" s="267"/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4"/>
      <c r="O108" s="454"/>
      <c r="P108" s="226"/>
    </row>
    <row r="109" spans="1:16" s="176" customFormat="1" ht="24" customHeight="1" x14ac:dyDescent="0.25">
      <c r="A109" s="543"/>
      <c r="B109" s="449" t="s">
        <v>63</v>
      </c>
      <c r="C109" s="267"/>
      <c r="D109" s="453">
        <v>140</v>
      </c>
      <c r="E109" s="453">
        <v>140</v>
      </c>
      <c r="F109" s="453">
        <v>0</v>
      </c>
      <c r="G109" s="453">
        <v>0</v>
      </c>
      <c r="H109" s="453">
        <v>0</v>
      </c>
      <c r="I109" s="453">
        <v>0</v>
      </c>
      <c r="J109" s="453">
        <v>0</v>
      </c>
      <c r="K109" s="453">
        <v>0</v>
      </c>
      <c r="L109" s="453">
        <v>140</v>
      </c>
      <c r="M109" s="453">
        <v>140</v>
      </c>
      <c r="N109" s="454">
        <f>SUM(F109+H109+J109+L109)</f>
        <v>140</v>
      </c>
      <c r="O109" s="454">
        <f>SUM(G109+I109+K109+M109)</f>
        <v>140</v>
      </c>
      <c r="P109" s="226"/>
    </row>
    <row r="110" spans="1:16" s="176" customFormat="1" ht="51" customHeight="1" x14ac:dyDescent="0.25">
      <c r="A110" s="543"/>
      <c r="B110" s="450" t="s">
        <v>131</v>
      </c>
      <c r="C110" s="267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4"/>
      <c r="O110" s="454"/>
      <c r="P110" s="226"/>
    </row>
    <row r="111" spans="1:16" s="176" customFormat="1" ht="25.5" customHeight="1" x14ac:dyDescent="0.25">
      <c r="A111" s="543"/>
      <c r="B111" s="449" t="s">
        <v>63</v>
      </c>
      <c r="C111" s="267"/>
      <c r="D111" s="453">
        <v>150</v>
      </c>
      <c r="E111" s="453">
        <v>150</v>
      </c>
      <c r="F111" s="453">
        <v>0</v>
      </c>
      <c r="G111" s="453">
        <v>0</v>
      </c>
      <c r="H111" s="453">
        <v>40</v>
      </c>
      <c r="I111" s="453">
        <v>36.200000000000003</v>
      </c>
      <c r="J111" s="453">
        <v>50</v>
      </c>
      <c r="K111" s="453">
        <v>0</v>
      </c>
      <c r="L111" s="453">
        <v>60</v>
      </c>
      <c r="M111" s="453">
        <v>113.8</v>
      </c>
      <c r="N111" s="454">
        <f>SUM(F111+H111+J111+L111)</f>
        <v>150</v>
      </c>
      <c r="O111" s="454">
        <f>SUM(G111+I111+K111+M111)</f>
        <v>150</v>
      </c>
      <c r="P111" s="226"/>
    </row>
    <row r="112" spans="1:16" s="176" customFormat="1" ht="30.75" customHeight="1" x14ac:dyDescent="0.25">
      <c r="A112" s="543"/>
      <c r="B112" s="450" t="s">
        <v>132</v>
      </c>
      <c r="C112" s="267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4"/>
      <c r="O112" s="454"/>
      <c r="P112" s="226"/>
    </row>
    <row r="113" spans="1:16" s="176" customFormat="1" ht="32.25" customHeight="1" x14ac:dyDescent="0.25">
      <c r="A113" s="543"/>
      <c r="B113" s="449" t="s">
        <v>63</v>
      </c>
      <c r="C113" s="267"/>
      <c r="D113" s="453">
        <v>163</v>
      </c>
      <c r="E113" s="453">
        <v>163</v>
      </c>
      <c r="F113" s="453">
        <v>0</v>
      </c>
      <c r="G113" s="453">
        <v>0</v>
      </c>
      <c r="H113" s="453">
        <v>163</v>
      </c>
      <c r="I113" s="453">
        <v>163</v>
      </c>
      <c r="J113" s="453">
        <v>0</v>
      </c>
      <c r="K113" s="453">
        <v>0</v>
      </c>
      <c r="L113" s="453">
        <v>0</v>
      </c>
      <c r="M113" s="453">
        <v>0</v>
      </c>
      <c r="N113" s="454">
        <f>SUM(F113+H113+J113+L113)</f>
        <v>163</v>
      </c>
      <c r="O113" s="454">
        <f>SUM(G113+I113+K113+M113)</f>
        <v>163</v>
      </c>
      <c r="P113" s="226"/>
    </row>
    <row r="114" spans="1:16" s="176" customFormat="1" ht="78.75" customHeight="1" x14ac:dyDescent="0.25">
      <c r="A114" s="545"/>
      <c r="B114" s="455" t="s">
        <v>133</v>
      </c>
      <c r="C114" s="451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4"/>
      <c r="O114" s="454"/>
      <c r="P114" s="226"/>
    </row>
    <row r="115" spans="1:16" s="176" customFormat="1" ht="32.25" customHeight="1" x14ac:dyDescent="0.25">
      <c r="A115" s="545"/>
      <c r="B115" s="449" t="s">
        <v>63</v>
      </c>
      <c r="C115" s="451"/>
      <c r="D115" s="453">
        <v>340</v>
      </c>
      <c r="E115" s="453">
        <v>340</v>
      </c>
      <c r="F115" s="453">
        <v>0</v>
      </c>
      <c r="G115" s="453">
        <v>0</v>
      </c>
      <c r="H115" s="453">
        <v>200</v>
      </c>
      <c r="I115" s="453">
        <v>200</v>
      </c>
      <c r="J115" s="453">
        <v>140</v>
      </c>
      <c r="K115" s="453">
        <v>46.4</v>
      </c>
      <c r="L115" s="453">
        <v>0</v>
      </c>
      <c r="M115" s="453">
        <v>0</v>
      </c>
      <c r="N115" s="454">
        <f>SUM(F115+H115+J115+L115)</f>
        <v>340</v>
      </c>
      <c r="O115" s="454">
        <f>SUM(G115+I115+K115+M115)</f>
        <v>246.4</v>
      </c>
      <c r="P115" s="226"/>
    </row>
    <row r="116" spans="1:16" s="176" customFormat="1" ht="32.25" customHeight="1" x14ac:dyDescent="0.25">
      <c r="A116" s="545"/>
      <c r="B116" s="450" t="s">
        <v>134</v>
      </c>
      <c r="C116" s="451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4"/>
      <c r="O116" s="454"/>
      <c r="P116" s="226"/>
    </row>
    <row r="117" spans="1:16" s="176" customFormat="1" ht="32.25" customHeight="1" x14ac:dyDescent="0.25">
      <c r="A117" s="545"/>
      <c r="B117" s="449" t="s">
        <v>63</v>
      </c>
      <c r="C117" s="451"/>
      <c r="D117" s="453">
        <v>111</v>
      </c>
      <c r="E117" s="453">
        <v>111</v>
      </c>
      <c r="F117" s="453">
        <v>27.8</v>
      </c>
      <c r="G117" s="453">
        <v>16.3</v>
      </c>
      <c r="H117" s="453">
        <v>27.8</v>
      </c>
      <c r="I117" s="453">
        <v>16.3</v>
      </c>
      <c r="J117" s="453">
        <v>27.8</v>
      </c>
      <c r="K117" s="453">
        <v>19.7</v>
      </c>
      <c r="L117" s="453">
        <v>27.6</v>
      </c>
      <c r="M117" s="453">
        <v>26.34</v>
      </c>
      <c r="N117" s="454">
        <f>SUM(F117+H117+J117+L117)</f>
        <v>111</v>
      </c>
      <c r="O117" s="454">
        <f>SUM(G117+I117+K117+M117)</f>
        <v>78.64</v>
      </c>
      <c r="P117" s="226"/>
    </row>
    <row r="118" spans="1:16" s="176" customFormat="1" ht="32.25" customHeight="1" x14ac:dyDescent="0.25">
      <c r="A118" s="545"/>
      <c r="B118" s="450" t="s">
        <v>135</v>
      </c>
      <c r="C118" s="451"/>
      <c r="D118" s="453"/>
      <c r="E118" s="453"/>
      <c r="F118" s="453"/>
      <c r="G118" s="453"/>
      <c r="H118" s="453"/>
      <c r="I118" s="453"/>
      <c r="J118" s="453"/>
      <c r="K118" s="453"/>
      <c r="L118" s="453"/>
      <c r="M118" s="453"/>
      <c r="N118" s="454"/>
      <c r="O118" s="454"/>
      <c r="P118" s="226"/>
    </row>
    <row r="119" spans="1:16" s="176" customFormat="1" ht="32.25" customHeight="1" x14ac:dyDescent="0.25">
      <c r="A119" s="546"/>
      <c r="B119" s="449" t="s">
        <v>63</v>
      </c>
      <c r="C119" s="451"/>
      <c r="D119" s="453">
        <v>18</v>
      </c>
      <c r="E119" s="453">
        <v>18</v>
      </c>
      <c r="F119" s="453">
        <v>0</v>
      </c>
      <c r="G119" s="453">
        <v>0</v>
      </c>
      <c r="H119" s="453">
        <v>0</v>
      </c>
      <c r="I119" s="453">
        <v>0</v>
      </c>
      <c r="J119" s="453">
        <v>18</v>
      </c>
      <c r="K119" s="453">
        <v>0</v>
      </c>
      <c r="L119" s="453">
        <v>0</v>
      </c>
      <c r="M119" s="453">
        <v>18</v>
      </c>
      <c r="N119" s="454">
        <f>SUM(F119+H119+J119+L119)</f>
        <v>18</v>
      </c>
      <c r="O119" s="454">
        <f>SUM(G119+I119+K119+M119)</f>
        <v>18</v>
      </c>
      <c r="P119" s="226"/>
    </row>
    <row r="120" spans="1:16" s="1" customFormat="1" ht="40.5" customHeight="1" x14ac:dyDescent="0.2">
      <c r="A120" s="96" t="s">
        <v>12</v>
      </c>
      <c r="B120" s="37"/>
      <c r="C120" s="37"/>
      <c r="D120" s="7">
        <f t="shared" ref="D120:O120" si="33">SUM(D83+D85+D87+D89+D91+D93+D95+D97+D99+D101+D103+D105+D107+D109+D111+D113+D115+D117+D119)</f>
        <v>32787.270000000004</v>
      </c>
      <c r="E120" s="7">
        <f t="shared" si="33"/>
        <v>32787.270000000004</v>
      </c>
      <c r="F120" s="7">
        <f t="shared" si="33"/>
        <v>5497.9000000000005</v>
      </c>
      <c r="G120" s="7">
        <f t="shared" si="33"/>
        <v>5143.5</v>
      </c>
      <c r="H120" s="7">
        <f t="shared" si="33"/>
        <v>10471.5</v>
      </c>
      <c r="I120" s="7">
        <f t="shared" si="33"/>
        <v>8142.7</v>
      </c>
      <c r="J120" s="7">
        <f t="shared" si="33"/>
        <v>11119.099999999999</v>
      </c>
      <c r="K120" s="7">
        <f t="shared" si="33"/>
        <v>4005.4999999999995</v>
      </c>
      <c r="L120" s="7">
        <f t="shared" si="33"/>
        <v>5698.77</v>
      </c>
      <c r="M120" s="7">
        <f t="shared" si="33"/>
        <v>9055.44</v>
      </c>
      <c r="N120" s="7">
        <f t="shared" si="33"/>
        <v>32787.270000000004</v>
      </c>
      <c r="O120" s="7">
        <f t="shared" si="33"/>
        <v>26347.14</v>
      </c>
    </row>
    <row r="121" spans="1:16" s="1" customFormat="1" ht="24" customHeight="1" x14ac:dyDescent="0.2">
      <c r="A121" s="99"/>
      <c r="B121" s="23" t="s">
        <v>62</v>
      </c>
      <c r="C121" s="2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6" s="1" customFormat="1" ht="32.25" customHeight="1" x14ac:dyDescent="0.2">
      <c r="A122" s="99"/>
      <c r="B122" s="23" t="s">
        <v>63</v>
      </c>
      <c r="C122" s="23"/>
      <c r="D122" s="7">
        <f>SUM(D120)</f>
        <v>32787.270000000004</v>
      </c>
      <c r="E122" s="7">
        <f t="shared" ref="E122:M122" si="34">SUM(E120)</f>
        <v>32787.270000000004</v>
      </c>
      <c r="F122" s="7">
        <f t="shared" si="34"/>
        <v>5497.9000000000005</v>
      </c>
      <c r="G122" s="7">
        <f t="shared" si="34"/>
        <v>5143.5</v>
      </c>
      <c r="H122" s="7">
        <f t="shared" si="34"/>
        <v>10471.5</v>
      </c>
      <c r="I122" s="7">
        <f t="shared" si="34"/>
        <v>8142.7</v>
      </c>
      <c r="J122" s="7">
        <f t="shared" si="34"/>
        <v>11119.099999999999</v>
      </c>
      <c r="K122" s="7">
        <f t="shared" si="34"/>
        <v>4005.4999999999995</v>
      </c>
      <c r="L122" s="7">
        <f t="shared" si="34"/>
        <v>5698.77</v>
      </c>
      <c r="M122" s="7">
        <f t="shared" si="34"/>
        <v>9055.44</v>
      </c>
      <c r="N122" s="7">
        <f>SUM(N120)</f>
        <v>32787.270000000004</v>
      </c>
      <c r="O122" s="7">
        <f>SUM(O120)</f>
        <v>26347.14</v>
      </c>
    </row>
    <row r="123" spans="1:16" s="1" customFormat="1" ht="32.25" customHeight="1" x14ac:dyDescent="0.2">
      <c r="A123" s="97"/>
      <c r="B123" s="82" t="s">
        <v>64</v>
      </c>
      <c r="C123" s="330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6" s="1" customFormat="1" ht="32.25" customHeight="1" x14ac:dyDescent="0.2">
      <c r="A124" s="557" t="s">
        <v>136</v>
      </c>
      <c r="B124" s="363" t="s">
        <v>104</v>
      </c>
      <c r="C124" s="357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</row>
    <row r="125" spans="1:16" s="1" customFormat="1" ht="32.25" customHeight="1" thickBot="1" x14ac:dyDescent="0.25">
      <c r="A125" s="557"/>
      <c r="B125" s="346" t="s">
        <v>63</v>
      </c>
      <c r="C125" s="357"/>
      <c r="D125" s="358">
        <v>44765.8</v>
      </c>
      <c r="E125" s="358">
        <v>44765.8</v>
      </c>
      <c r="F125" s="358">
        <v>0</v>
      </c>
      <c r="G125" s="358">
        <v>0</v>
      </c>
      <c r="H125" s="358">
        <v>0</v>
      </c>
      <c r="I125" s="358">
        <v>0</v>
      </c>
      <c r="J125" s="358">
        <v>0</v>
      </c>
      <c r="K125" s="358">
        <v>0</v>
      </c>
      <c r="L125" s="358">
        <v>44765.8</v>
      </c>
      <c r="M125" s="358">
        <v>1390</v>
      </c>
      <c r="N125" s="358">
        <f>SUM(F125+H125+J125+L125)</f>
        <v>44765.8</v>
      </c>
      <c r="O125" s="358">
        <f>SUM(G125+I125+K125+M125)</f>
        <v>1390</v>
      </c>
    </row>
    <row r="126" spans="1:16" s="1" customFormat="1" ht="32.25" customHeight="1" x14ac:dyDescent="0.2">
      <c r="A126" s="349" t="s">
        <v>12</v>
      </c>
      <c r="B126" s="364"/>
      <c r="C126" s="365"/>
      <c r="D126" s="7">
        <f t="shared" ref="D126:O126" si="35">SUM(D121+D123+D125)</f>
        <v>44765.8</v>
      </c>
      <c r="E126" s="7">
        <f t="shared" si="35"/>
        <v>44765.8</v>
      </c>
      <c r="F126" s="7">
        <f t="shared" si="35"/>
        <v>0</v>
      </c>
      <c r="G126" s="7">
        <f t="shared" si="35"/>
        <v>0</v>
      </c>
      <c r="H126" s="7">
        <f t="shared" si="35"/>
        <v>0</v>
      </c>
      <c r="I126" s="7">
        <f t="shared" si="35"/>
        <v>0</v>
      </c>
      <c r="J126" s="7">
        <f t="shared" si="35"/>
        <v>0</v>
      </c>
      <c r="K126" s="7">
        <f t="shared" si="35"/>
        <v>0</v>
      </c>
      <c r="L126" s="7">
        <f t="shared" si="35"/>
        <v>44765.8</v>
      </c>
      <c r="M126" s="7">
        <f t="shared" si="35"/>
        <v>1390</v>
      </c>
      <c r="N126" s="7">
        <f t="shared" si="35"/>
        <v>44765.8</v>
      </c>
      <c r="O126" s="7">
        <f t="shared" si="35"/>
        <v>1390</v>
      </c>
    </row>
    <row r="127" spans="1:16" s="1" customFormat="1" ht="21.75" customHeight="1" x14ac:dyDescent="0.2">
      <c r="A127" s="350"/>
      <c r="B127" s="366" t="s">
        <v>62</v>
      </c>
      <c r="C127" s="36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6" s="1" customFormat="1" ht="32.25" customHeight="1" x14ac:dyDescent="0.2">
      <c r="A128" s="350"/>
      <c r="B128" s="367" t="s">
        <v>63</v>
      </c>
      <c r="C128" s="365"/>
      <c r="D128" s="7">
        <f t="shared" ref="D128:O128" si="36">SUM(D126)</f>
        <v>44765.8</v>
      </c>
      <c r="E128" s="7">
        <f t="shared" si="36"/>
        <v>44765.8</v>
      </c>
      <c r="F128" s="7">
        <f t="shared" si="36"/>
        <v>0</v>
      </c>
      <c r="G128" s="7">
        <f t="shared" si="36"/>
        <v>0</v>
      </c>
      <c r="H128" s="7">
        <f t="shared" si="36"/>
        <v>0</v>
      </c>
      <c r="I128" s="7">
        <f t="shared" si="36"/>
        <v>0</v>
      </c>
      <c r="J128" s="7">
        <f t="shared" si="36"/>
        <v>0</v>
      </c>
      <c r="K128" s="7">
        <f t="shared" si="36"/>
        <v>0</v>
      </c>
      <c r="L128" s="7">
        <f t="shared" si="36"/>
        <v>44765.8</v>
      </c>
      <c r="M128" s="7">
        <f t="shared" si="36"/>
        <v>1390</v>
      </c>
      <c r="N128" s="7">
        <f t="shared" si="36"/>
        <v>44765.8</v>
      </c>
      <c r="O128" s="7">
        <f t="shared" si="36"/>
        <v>1390</v>
      </c>
    </row>
    <row r="129" spans="1:15" s="1" customFormat="1" ht="32.25" customHeight="1" x14ac:dyDescent="0.2">
      <c r="A129" s="350"/>
      <c r="B129" s="368" t="s">
        <v>64</v>
      </c>
      <c r="C129" s="36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s="1" customFormat="1" ht="87" customHeight="1" x14ac:dyDescent="0.2">
      <c r="A130" s="408" t="s">
        <v>83</v>
      </c>
      <c r="B130" s="58"/>
      <c r="C130" s="58"/>
      <c r="D130" s="13">
        <v>65284.5</v>
      </c>
      <c r="E130" s="13">
        <v>65284.5</v>
      </c>
      <c r="F130" s="13">
        <v>16001.4</v>
      </c>
      <c r="G130" s="13"/>
      <c r="H130" s="13">
        <v>16001.5</v>
      </c>
      <c r="I130" s="13">
        <v>31998.6</v>
      </c>
      <c r="J130" s="13">
        <v>16301.5</v>
      </c>
      <c r="K130" s="13">
        <v>17576.2</v>
      </c>
      <c r="L130" s="13">
        <v>16980.099999999999</v>
      </c>
      <c r="M130" s="362">
        <v>15191.6</v>
      </c>
      <c r="N130" s="7">
        <f>SUM(F130+H130+J130+L130)</f>
        <v>65284.5</v>
      </c>
      <c r="O130" s="255">
        <f>SUM(G130+I130+K130+M130)</f>
        <v>64766.400000000001</v>
      </c>
    </row>
    <row r="131" spans="1:15" s="1" customFormat="1" ht="29.25" customHeight="1" x14ac:dyDescent="0.2">
      <c r="A131" s="55" t="s">
        <v>2</v>
      </c>
      <c r="B131" s="40"/>
      <c r="C131" s="329"/>
      <c r="D131" s="30">
        <f t="shared" ref="D131:O131" si="37">SUM(D130+D120+D78+D68+D126)</f>
        <v>148618.07</v>
      </c>
      <c r="E131" s="30">
        <f t="shared" si="37"/>
        <v>148618.07</v>
      </c>
      <c r="F131" s="30">
        <f t="shared" si="37"/>
        <v>25166.799999999999</v>
      </c>
      <c r="G131" s="30">
        <f t="shared" si="37"/>
        <v>8759.6</v>
      </c>
      <c r="H131" s="30">
        <f t="shared" si="37"/>
        <v>27011</v>
      </c>
      <c r="I131" s="30">
        <f t="shared" si="37"/>
        <v>40628.219999999994</v>
      </c>
      <c r="J131" s="30">
        <f t="shared" si="37"/>
        <v>28458.6</v>
      </c>
      <c r="K131" s="30">
        <f t="shared" si="37"/>
        <v>21929.48</v>
      </c>
      <c r="L131" s="30">
        <f t="shared" si="37"/>
        <v>67981.67</v>
      </c>
      <c r="M131" s="30">
        <f t="shared" si="37"/>
        <v>26754.65</v>
      </c>
      <c r="N131" s="30">
        <f t="shared" si="37"/>
        <v>148618.07</v>
      </c>
      <c r="O131" s="30">
        <f t="shared" si="37"/>
        <v>98071.950000000012</v>
      </c>
    </row>
    <row r="132" spans="1:15" s="1" customFormat="1" ht="33" customHeight="1" x14ac:dyDescent="0.2">
      <c r="A132" s="56"/>
      <c r="B132" s="42" t="s">
        <v>62</v>
      </c>
      <c r="C132" s="42"/>
      <c r="D132" s="34"/>
      <c r="E132" s="34"/>
      <c r="F132" s="34"/>
      <c r="G132" s="34"/>
      <c r="H132" s="34"/>
      <c r="I132" s="34"/>
      <c r="J132" s="34"/>
      <c r="K132" s="34"/>
      <c r="L132" s="34"/>
      <c r="M132" s="128"/>
      <c r="N132" s="34"/>
      <c r="O132" s="67"/>
    </row>
    <row r="133" spans="1:15" s="1" customFormat="1" ht="26.25" customHeight="1" x14ac:dyDescent="0.2">
      <c r="A133" s="56"/>
      <c r="B133" s="42" t="s">
        <v>63</v>
      </c>
      <c r="C133" s="42"/>
      <c r="D133" s="34">
        <f t="shared" ref="D133:O133" si="38">SUM(D130+D122+D80+D70+D128)</f>
        <v>146990.67000000001</v>
      </c>
      <c r="E133" s="34">
        <f t="shared" si="38"/>
        <v>146990.67000000001</v>
      </c>
      <c r="F133" s="34">
        <f t="shared" si="38"/>
        <v>23539.399999999998</v>
      </c>
      <c r="G133" s="34">
        <f t="shared" si="38"/>
        <v>7132.4</v>
      </c>
      <c r="H133" s="34">
        <f t="shared" si="38"/>
        <v>27011</v>
      </c>
      <c r="I133" s="34">
        <f t="shared" si="38"/>
        <v>40628.219999999994</v>
      </c>
      <c r="J133" s="34">
        <f t="shared" si="38"/>
        <v>28458.6</v>
      </c>
      <c r="K133" s="34">
        <f t="shared" si="38"/>
        <v>21929.48</v>
      </c>
      <c r="L133" s="34">
        <f t="shared" si="38"/>
        <v>67981.67</v>
      </c>
      <c r="M133" s="34">
        <f t="shared" si="38"/>
        <v>26754.65</v>
      </c>
      <c r="N133" s="34">
        <f t="shared" si="38"/>
        <v>146990.67000000001</v>
      </c>
      <c r="O133" s="34">
        <f t="shared" si="38"/>
        <v>96444.750000000015</v>
      </c>
    </row>
    <row r="134" spans="1:15" s="1" customFormat="1" ht="37.5" customHeight="1" thickBot="1" x14ac:dyDescent="0.25">
      <c r="A134" s="56"/>
      <c r="B134" s="43" t="s">
        <v>64</v>
      </c>
      <c r="C134" s="331"/>
      <c r="D134" s="57">
        <f>SUM(D123+D71)</f>
        <v>1627.4</v>
      </c>
      <c r="E134" s="57">
        <f>SUM(E123+E71)</f>
        <v>1627.4</v>
      </c>
      <c r="F134" s="57">
        <f>SUM(F123+F71)</f>
        <v>1627.4</v>
      </c>
      <c r="G134" s="57">
        <f>SUM(G123)</f>
        <v>0</v>
      </c>
      <c r="H134" s="57">
        <f>SUM(H123)</f>
        <v>0</v>
      </c>
      <c r="I134" s="57">
        <f>SUM(I123)</f>
        <v>0</v>
      </c>
      <c r="J134" s="57">
        <f>SUM(J123+J71)</f>
        <v>0</v>
      </c>
      <c r="K134" s="57">
        <f>SUM(K123)</f>
        <v>0</v>
      </c>
      <c r="L134" s="57">
        <f>SUM(L123+L71)</f>
        <v>0</v>
      </c>
      <c r="M134" s="133">
        <f>SUM(M123+M71)</f>
        <v>0</v>
      </c>
      <c r="N134" s="57">
        <f>SUM(F134+H134+J134+L134)</f>
        <v>1627.4</v>
      </c>
      <c r="O134" s="57">
        <f>SUM(O123+O71)</f>
        <v>1627.2</v>
      </c>
    </row>
    <row r="135" spans="1:15" ht="33.75" customHeight="1" x14ac:dyDescent="0.25">
      <c r="A135" s="571" t="s">
        <v>21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3"/>
      <c r="O135" s="574"/>
    </row>
    <row r="136" spans="1:15" ht="206.25" customHeight="1" x14ac:dyDescent="0.2">
      <c r="A136" s="587" t="s">
        <v>148</v>
      </c>
      <c r="B136" s="456" t="s">
        <v>137</v>
      </c>
      <c r="C136" s="457" t="s">
        <v>179</v>
      </c>
      <c r="D136" s="458">
        <v>14557.7</v>
      </c>
      <c r="E136" s="458">
        <v>14557.7</v>
      </c>
      <c r="F136" s="458">
        <v>0</v>
      </c>
      <c r="G136" s="458">
        <v>0</v>
      </c>
      <c r="H136" s="458">
        <v>0</v>
      </c>
      <c r="I136" s="458">
        <v>0</v>
      </c>
      <c r="J136" s="458">
        <v>14557.7</v>
      </c>
      <c r="K136" s="458">
        <f>SUM(K138+K139)</f>
        <v>14557.6</v>
      </c>
      <c r="L136" s="458">
        <v>0</v>
      </c>
      <c r="M136" s="458">
        <v>0</v>
      </c>
      <c r="N136" s="373">
        <f>SUM(F136+H136+J136+L136)</f>
        <v>14557.7</v>
      </c>
      <c r="O136" s="373">
        <f>SUM(G136+I136+K136+M136)</f>
        <v>14557.6</v>
      </c>
    </row>
    <row r="137" spans="1:15" ht="18" customHeight="1" x14ac:dyDescent="0.25">
      <c r="A137" s="588"/>
      <c r="B137" s="459" t="s">
        <v>62</v>
      </c>
      <c r="C137" s="460"/>
      <c r="D137" s="458"/>
      <c r="E137" s="458"/>
      <c r="F137" s="458"/>
      <c r="G137" s="458"/>
      <c r="H137" s="458"/>
      <c r="I137" s="458"/>
      <c r="J137" s="458"/>
      <c r="K137" s="458"/>
      <c r="L137" s="458"/>
      <c r="M137" s="458"/>
      <c r="N137" s="373"/>
      <c r="O137" s="373"/>
    </row>
    <row r="138" spans="1:15" ht="18" customHeight="1" x14ac:dyDescent="0.25">
      <c r="A138" s="588"/>
      <c r="B138" s="459" t="s">
        <v>63</v>
      </c>
      <c r="C138" s="460"/>
      <c r="D138" s="458">
        <v>728</v>
      </c>
      <c r="E138" s="458">
        <v>728</v>
      </c>
      <c r="F138" s="458">
        <v>0</v>
      </c>
      <c r="G138" s="458">
        <v>0</v>
      </c>
      <c r="H138" s="458">
        <v>0</v>
      </c>
      <c r="I138" s="458">
        <v>0</v>
      </c>
      <c r="J138" s="458">
        <v>728</v>
      </c>
      <c r="K138" s="458">
        <v>728</v>
      </c>
      <c r="L138" s="458">
        <v>0</v>
      </c>
      <c r="M138" s="458">
        <v>0</v>
      </c>
      <c r="N138" s="373">
        <f>SUM(F138+H138+J138+L138)</f>
        <v>728</v>
      </c>
      <c r="O138" s="373">
        <f>SUM(G138+I138+K138+M138)</f>
        <v>728</v>
      </c>
    </row>
    <row r="139" spans="1:15" ht="33.75" customHeight="1" x14ac:dyDescent="0.25">
      <c r="A139" s="588"/>
      <c r="B139" s="461" t="s">
        <v>64</v>
      </c>
      <c r="C139" s="460"/>
      <c r="D139" s="458">
        <v>13829.7</v>
      </c>
      <c r="E139" s="458">
        <v>13829.7</v>
      </c>
      <c r="F139" s="458">
        <v>0</v>
      </c>
      <c r="G139" s="458">
        <v>0</v>
      </c>
      <c r="H139" s="458">
        <v>0</v>
      </c>
      <c r="I139" s="458">
        <v>0</v>
      </c>
      <c r="J139" s="458">
        <v>13829.7</v>
      </c>
      <c r="K139" s="458">
        <v>13829.6</v>
      </c>
      <c r="L139" s="458">
        <v>0</v>
      </c>
      <c r="M139" s="458">
        <v>0</v>
      </c>
      <c r="N139" s="373">
        <f>SUM(F139+H139+J139+L139)</f>
        <v>13829.7</v>
      </c>
      <c r="O139" s="373">
        <f>SUM(G139+I139+K139+M139)</f>
        <v>13829.6</v>
      </c>
    </row>
    <row r="140" spans="1:15" ht="27" customHeight="1" x14ac:dyDescent="0.25">
      <c r="A140" s="588"/>
      <c r="B140" s="460" t="s">
        <v>138</v>
      </c>
      <c r="C140" s="460"/>
      <c r="D140" s="458"/>
      <c r="E140" s="458"/>
      <c r="F140" s="458"/>
      <c r="G140" s="458"/>
      <c r="H140" s="458"/>
      <c r="I140" s="458"/>
      <c r="J140" s="458"/>
      <c r="K140" s="458"/>
      <c r="L140" s="458"/>
      <c r="M140" s="458"/>
      <c r="N140" s="373"/>
      <c r="O140" s="373"/>
    </row>
    <row r="141" spans="1:15" ht="18" customHeight="1" x14ac:dyDescent="0.25">
      <c r="A141" s="588"/>
      <c r="B141" s="459" t="s">
        <v>63</v>
      </c>
      <c r="C141" s="460"/>
      <c r="D141" s="458">
        <v>8824.15</v>
      </c>
      <c r="E141" s="458">
        <v>8824.15</v>
      </c>
      <c r="F141" s="458">
        <v>285.5</v>
      </c>
      <c r="G141" s="458">
        <v>285.5</v>
      </c>
      <c r="H141" s="458">
        <v>0</v>
      </c>
      <c r="I141" s="458">
        <v>0</v>
      </c>
      <c r="J141" s="458">
        <v>8538.65</v>
      </c>
      <c r="K141" s="458">
        <v>1949.2</v>
      </c>
      <c r="L141" s="458">
        <v>0</v>
      </c>
      <c r="M141" s="458">
        <v>6369.28</v>
      </c>
      <c r="N141" s="373">
        <f>SUM(F141+H141+J141+L141)</f>
        <v>8824.15</v>
      </c>
      <c r="O141" s="373">
        <f>SUM(G141+I141+K141+M141)</f>
        <v>8603.98</v>
      </c>
    </row>
    <row r="142" spans="1:15" ht="18" customHeight="1" x14ac:dyDescent="0.25">
      <c r="A142" s="588"/>
      <c r="B142" s="460" t="s">
        <v>48</v>
      </c>
      <c r="C142" s="460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  <c r="N142" s="373"/>
      <c r="O142" s="373"/>
    </row>
    <row r="143" spans="1:15" ht="18" customHeight="1" x14ac:dyDescent="0.25">
      <c r="A143" s="588"/>
      <c r="B143" s="459" t="s">
        <v>63</v>
      </c>
      <c r="C143" s="460"/>
      <c r="D143" s="458">
        <v>1104.0999999999999</v>
      </c>
      <c r="E143" s="458">
        <v>1104.0999999999999</v>
      </c>
      <c r="F143" s="458">
        <v>800</v>
      </c>
      <c r="G143" s="458">
        <v>709.6</v>
      </c>
      <c r="H143" s="458">
        <v>0</v>
      </c>
      <c r="I143" s="458">
        <v>0</v>
      </c>
      <c r="J143" s="458">
        <v>0</v>
      </c>
      <c r="K143" s="458">
        <v>0</v>
      </c>
      <c r="L143" s="458">
        <v>304.10000000000002</v>
      </c>
      <c r="M143" s="458">
        <v>0</v>
      </c>
      <c r="N143" s="373">
        <f>SUM(F143+H143+J143+L143)</f>
        <v>1104.0999999999999</v>
      </c>
      <c r="O143" s="373">
        <f>SUM(G143+I143+K143+M143)</f>
        <v>709.6</v>
      </c>
    </row>
    <row r="144" spans="1:15" ht="18" customHeight="1" x14ac:dyDescent="0.25">
      <c r="A144" s="588"/>
      <c r="B144" s="462" t="s">
        <v>139</v>
      </c>
      <c r="C144" s="463"/>
      <c r="D144" s="464"/>
      <c r="E144" s="464"/>
      <c r="F144" s="464"/>
      <c r="G144" s="464"/>
      <c r="H144" s="464"/>
      <c r="I144" s="464"/>
      <c r="J144" s="464"/>
      <c r="K144" s="464"/>
      <c r="L144" s="464"/>
      <c r="M144" s="464"/>
      <c r="N144" s="370"/>
      <c r="O144" s="370"/>
    </row>
    <row r="145" spans="1:16" ht="18" customHeight="1" x14ac:dyDescent="0.25">
      <c r="A145" s="588"/>
      <c r="B145" s="465" t="s">
        <v>63</v>
      </c>
      <c r="C145" s="463"/>
      <c r="D145" s="464">
        <v>910</v>
      </c>
      <c r="E145" s="464">
        <v>910</v>
      </c>
      <c r="F145" s="464">
        <v>0</v>
      </c>
      <c r="G145" s="464">
        <v>0</v>
      </c>
      <c r="H145" s="464">
        <v>0</v>
      </c>
      <c r="I145" s="464">
        <v>0</v>
      </c>
      <c r="J145" s="464">
        <v>910</v>
      </c>
      <c r="K145" s="464">
        <v>0</v>
      </c>
      <c r="L145" s="464">
        <v>0</v>
      </c>
      <c r="M145" s="464">
        <v>740.54</v>
      </c>
      <c r="N145" s="370">
        <f>SUM(F145+H145+J145+L145)</f>
        <v>910</v>
      </c>
      <c r="O145" s="370">
        <f>SUM(G145+I145+K145+M145)</f>
        <v>740.54</v>
      </c>
    </row>
    <row r="146" spans="1:16" ht="18" customHeight="1" x14ac:dyDescent="0.25">
      <c r="A146" s="588"/>
      <c r="B146" s="462" t="s">
        <v>140</v>
      </c>
      <c r="C146" s="463"/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  <c r="N146" s="370"/>
      <c r="O146" s="370"/>
    </row>
    <row r="147" spans="1:16" ht="18" customHeight="1" x14ac:dyDescent="0.25">
      <c r="A147" s="588"/>
      <c r="B147" s="465" t="s">
        <v>63</v>
      </c>
      <c r="C147" s="463"/>
      <c r="D147" s="464">
        <v>1229</v>
      </c>
      <c r="E147" s="464">
        <v>1229</v>
      </c>
      <c r="F147" s="464">
        <v>0</v>
      </c>
      <c r="G147" s="464">
        <v>0</v>
      </c>
      <c r="H147" s="464">
        <v>500</v>
      </c>
      <c r="I147" s="464">
        <v>429.2</v>
      </c>
      <c r="J147" s="464">
        <v>374</v>
      </c>
      <c r="K147" s="464">
        <v>151.80000000000001</v>
      </c>
      <c r="L147" s="464">
        <v>355</v>
      </c>
      <c r="M147" s="464">
        <v>292.89999999999998</v>
      </c>
      <c r="N147" s="370">
        <f>SUM(F147+H147+J147+L147)</f>
        <v>1229</v>
      </c>
      <c r="O147" s="370">
        <f>SUM(G147+I147+K147+M147)</f>
        <v>873.9</v>
      </c>
    </row>
    <row r="148" spans="1:16" ht="34.5" customHeight="1" x14ac:dyDescent="0.25">
      <c r="A148" s="588"/>
      <c r="B148" s="462" t="s">
        <v>190</v>
      </c>
      <c r="C148" s="463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370"/>
      <c r="O148" s="370"/>
    </row>
    <row r="149" spans="1:16" ht="25.5" customHeight="1" x14ac:dyDescent="0.25">
      <c r="A149" s="588"/>
      <c r="B149" s="465" t="s">
        <v>63</v>
      </c>
      <c r="C149" s="463"/>
      <c r="D149" s="464">
        <v>2333.2399999999998</v>
      </c>
      <c r="E149" s="464">
        <v>2333.2399999999998</v>
      </c>
      <c r="F149" s="464">
        <v>0</v>
      </c>
      <c r="G149" s="464">
        <v>0</v>
      </c>
      <c r="H149" s="464">
        <v>0</v>
      </c>
      <c r="I149" s="464">
        <v>0</v>
      </c>
      <c r="J149" s="464">
        <v>0</v>
      </c>
      <c r="K149" s="464">
        <v>0</v>
      </c>
      <c r="L149" s="464">
        <v>2333.2399999999998</v>
      </c>
      <c r="M149" s="464">
        <v>0</v>
      </c>
      <c r="N149" s="370">
        <f>SUM(F149+H149+J149+L149)</f>
        <v>2333.2399999999998</v>
      </c>
      <c r="O149" s="370">
        <f>SUM(G149+I149+K149+M149)</f>
        <v>0</v>
      </c>
    </row>
    <row r="150" spans="1:16" ht="33" customHeight="1" x14ac:dyDescent="0.25">
      <c r="A150" s="588"/>
      <c r="B150" s="466" t="s">
        <v>141</v>
      </c>
      <c r="C150" s="463"/>
      <c r="D150" s="464"/>
      <c r="E150" s="464"/>
      <c r="F150" s="464"/>
      <c r="G150" s="464"/>
      <c r="H150" s="464"/>
      <c r="I150" s="464"/>
      <c r="J150" s="464"/>
      <c r="K150" s="464"/>
      <c r="L150" s="464"/>
      <c r="M150" s="464"/>
      <c r="N150" s="370"/>
      <c r="O150" s="370"/>
    </row>
    <row r="151" spans="1:16" ht="18" customHeight="1" x14ac:dyDescent="0.25">
      <c r="A151" s="588"/>
      <c r="B151" s="465" t="s">
        <v>63</v>
      </c>
      <c r="C151" s="463"/>
      <c r="D151" s="464">
        <v>1319.2</v>
      </c>
      <c r="E151" s="464">
        <v>1319.2</v>
      </c>
      <c r="F151" s="464">
        <v>0</v>
      </c>
      <c r="G151" s="464">
        <v>0</v>
      </c>
      <c r="H151" s="464">
        <v>0</v>
      </c>
      <c r="I151" s="464">
        <v>0</v>
      </c>
      <c r="J151" s="464">
        <v>258.2</v>
      </c>
      <c r="K151" s="464">
        <v>158.19999999999999</v>
      </c>
      <c r="L151" s="464">
        <v>1061</v>
      </c>
      <c r="M151" s="464">
        <v>92.06</v>
      </c>
      <c r="N151" s="370">
        <f>SUM(F151+H151+J151+L151)</f>
        <v>1319.2</v>
      </c>
      <c r="O151" s="370">
        <f>SUM(G151+I151+K151+M151)</f>
        <v>250.26</v>
      </c>
    </row>
    <row r="152" spans="1:16" ht="45.75" customHeight="1" x14ac:dyDescent="0.25">
      <c r="A152" s="588"/>
      <c r="B152" s="466" t="s">
        <v>191</v>
      </c>
      <c r="C152" s="463"/>
      <c r="D152" s="464"/>
      <c r="E152" s="464"/>
      <c r="F152" s="464"/>
      <c r="G152" s="464"/>
      <c r="H152" s="464"/>
      <c r="I152" s="464"/>
      <c r="J152" s="464"/>
      <c r="K152" s="464"/>
      <c r="L152" s="464"/>
      <c r="M152" s="464"/>
      <c r="N152" s="370"/>
      <c r="O152" s="370"/>
    </row>
    <row r="153" spans="1:16" ht="18" customHeight="1" x14ac:dyDescent="0.25">
      <c r="A153" s="588"/>
      <c r="B153" s="465" t="s">
        <v>63</v>
      </c>
      <c r="C153" s="463"/>
      <c r="D153" s="464">
        <v>100</v>
      </c>
      <c r="E153" s="464">
        <v>100</v>
      </c>
      <c r="F153" s="464">
        <v>0</v>
      </c>
      <c r="G153" s="464">
        <v>0</v>
      </c>
      <c r="H153" s="464">
        <v>0</v>
      </c>
      <c r="I153" s="464">
        <v>0</v>
      </c>
      <c r="J153" s="464">
        <v>0</v>
      </c>
      <c r="K153" s="464">
        <v>0</v>
      </c>
      <c r="L153" s="464">
        <v>100</v>
      </c>
      <c r="M153" s="464">
        <v>100</v>
      </c>
      <c r="N153" s="370">
        <f>SUM(F153+H153+J153+L153)</f>
        <v>100</v>
      </c>
      <c r="O153" s="370">
        <f>SUM(G153+I153+K153+M153)</f>
        <v>100</v>
      </c>
    </row>
    <row r="154" spans="1:16" ht="37.5" customHeight="1" x14ac:dyDescent="0.25">
      <c r="A154" s="588"/>
      <c r="B154" s="466" t="s">
        <v>192</v>
      </c>
      <c r="C154" s="463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  <c r="N154" s="370"/>
      <c r="O154" s="370"/>
    </row>
    <row r="155" spans="1:16" ht="27.75" customHeight="1" x14ac:dyDescent="0.25">
      <c r="A155" s="588"/>
      <c r="B155" s="465" t="s">
        <v>63</v>
      </c>
      <c r="C155" s="463"/>
      <c r="D155" s="464">
        <v>200</v>
      </c>
      <c r="E155" s="464">
        <v>200</v>
      </c>
      <c r="F155" s="464">
        <v>0</v>
      </c>
      <c r="G155" s="464">
        <v>0</v>
      </c>
      <c r="H155" s="464">
        <v>0</v>
      </c>
      <c r="I155" s="464">
        <v>0</v>
      </c>
      <c r="J155" s="464">
        <v>0</v>
      </c>
      <c r="K155" s="464">
        <v>0</v>
      </c>
      <c r="L155" s="464">
        <v>200</v>
      </c>
      <c r="M155" s="464">
        <v>0</v>
      </c>
      <c r="N155" s="370">
        <f>SUM(F155+H155+J155+L155)</f>
        <v>200</v>
      </c>
      <c r="O155" s="370">
        <f>SUM(G155+I155+K155+M155)</f>
        <v>0</v>
      </c>
    </row>
    <row r="156" spans="1:16" ht="39" customHeight="1" x14ac:dyDescent="0.25">
      <c r="A156" s="588"/>
      <c r="B156" s="466" t="s">
        <v>142</v>
      </c>
      <c r="C156" s="463"/>
      <c r="D156" s="464"/>
      <c r="E156" s="464"/>
      <c r="F156" s="464"/>
      <c r="G156" s="464"/>
      <c r="H156" s="464"/>
      <c r="I156" s="464"/>
      <c r="J156" s="464"/>
      <c r="K156" s="464"/>
      <c r="L156" s="464"/>
      <c r="M156" s="464"/>
      <c r="N156" s="370"/>
      <c r="O156" s="370"/>
    </row>
    <row r="157" spans="1:16" ht="18" customHeight="1" x14ac:dyDescent="0.25">
      <c r="A157" s="588"/>
      <c r="B157" s="465" t="s">
        <v>63</v>
      </c>
      <c r="C157" s="463"/>
      <c r="D157" s="464">
        <v>651.70000000000005</v>
      </c>
      <c r="E157" s="464">
        <v>651.70000000000005</v>
      </c>
      <c r="F157" s="464">
        <v>0</v>
      </c>
      <c r="G157" s="464">
        <v>0</v>
      </c>
      <c r="H157" s="464">
        <v>150</v>
      </c>
      <c r="I157" s="464">
        <v>140.69999999999999</v>
      </c>
      <c r="J157" s="464">
        <v>501.7</v>
      </c>
      <c r="K157" s="464">
        <v>0</v>
      </c>
      <c r="L157" s="464">
        <v>0</v>
      </c>
      <c r="M157" s="464">
        <v>511</v>
      </c>
      <c r="N157" s="370">
        <f>SUM(F157+H157+J157+L157)</f>
        <v>651.70000000000005</v>
      </c>
      <c r="O157" s="370">
        <f>SUM(G157+I157+K157+M157)</f>
        <v>651.70000000000005</v>
      </c>
    </row>
    <row r="158" spans="1:16" s="177" customFormat="1" ht="51" customHeight="1" x14ac:dyDescent="0.25">
      <c r="A158" s="588"/>
      <c r="B158" s="466" t="s">
        <v>143</v>
      </c>
      <c r="C158" s="463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  <c r="N158" s="370"/>
      <c r="O158" s="370"/>
      <c r="P158" s="180"/>
    </row>
    <row r="159" spans="1:16" s="177" customFormat="1" ht="20.25" customHeight="1" x14ac:dyDescent="0.25">
      <c r="A159" s="588"/>
      <c r="B159" s="465" t="s">
        <v>63</v>
      </c>
      <c r="C159" s="463"/>
      <c r="D159" s="464">
        <v>259</v>
      </c>
      <c r="E159" s="464">
        <v>259</v>
      </c>
      <c r="F159" s="464">
        <v>0</v>
      </c>
      <c r="G159" s="464">
        <v>0</v>
      </c>
      <c r="H159" s="464">
        <v>0</v>
      </c>
      <c r="I159" s="464">
        <v>0</v>
      </c>
      <c r="J159" s="464">
        <v>259</v>
      </c>
      <c r="K159" s="464">
        <v>0</v>
      </c>
      <c r="L159" s="464">
        <v>0</v>
      </c>
      <c r="M159" s="464">
        <v>259</v>
      </c>
      <c r="N159" s="370">
        <f>SUM(F159+H159+J159+L159)</f>
        <v>259</v>
      </c>
      <c r="O159" s="370">
        <f>SUM(G159+I159+K159+M159)</f>
        <v>259</v>
      </c>
      <c r="P159" s="180"/>
    </row>
    <row r="160" spans="1:16" s="177" customFormat="1" ht="73.5" customHeight="1" x14ac:dyDescent="0.25">
      <c r="A160" s="588"/>
      <c r="B160" s="466" t="s">
        <v>144</v>
      </c>
      <c r="C160" s="463"/>
      <c r="D160" s="464"/>
      <c r="E160" s="464"/>
      <c r="F160" s="464"/>
      <c r="G160" s="464"/>
      <c r="H160" s="464"/>
      <c r="I160" s="464"/>
      <c r="J160" s="464"/>
      <c r="K160" s="464"/>
      <c r="L160" s="464"/>
      <c r="M160" s="464"/>
      <c r="N160" s="370"/>
      <c r="O160" s="370"/>
      <c r="P160" s="180"/>
    </row>
    <row r="161" spans="1:16" s="177" customFormat="1" ht="20.25" customHeight="1" x14ac:dyDescent="0.25">
      <c r="A161" s="588"/>
      <c r="B161" s="465" t="s">
        <v>63</v>
      </c>
      <c r="C161" s="463"/>
      <c r="D161" s="464">
        <v>1100.8</v>
      </c>
      <c r="E161" s="464">
        <v>1100.8</v>
      </c>
      <c r="F161" s="464">
        <v>0</v>
      </c>
      <c r="G161" s="464">
        <v>0</v>
      </c>
      <c r="H161" s="464">
        <v>0</v>
      </c>
      <c r="I161" s="464">
        <v>0</v>
      </c>
      <c r="J161" s="464">
        <v>307.5</v>
      </c>
      <c r="K161" s="464">
        <v>0</v>
      </c>
      <c r="L161" s="464">
        <v>793.3</v>
      </c>
      <c r="M161" s="464">
        <v>936.81</v>
      </c>
      <c r="N161" s="370">
        <f>SUM(F161+H161+J161+L161)</f>
        <v>1100.8</v>
      </c>
      <c r="O161" s="370">
        <f>SUM(G161+I161+K161+M161)</f>
        <v>936.81</v>
      </c>
      <c r="P161" s="180"/>
    </row>
    <row r="162" spans="1:16" s="177" customFormat="1" ht="63" customHeight="1" x14ac:dyDescent="0.25">
      <c r="A162" s="588"/>
      <c r="B162" s="466" t="s">
        <v>145</v>
      </c>
      <c r="C162" s="463"/>
      <c r="D162" s="464"/>
      <c r="E162" s="464"/>
      <c r="F162" s="464"/>
      <c r="G162" s="464"/>
      <c r="H162" s="464"/>
      <c r="I162" s="464"/>
      <c r="J162" s="464"/>
      <c r="K162" s="464"/>
      <c r="L162" s="464"/>
      <c r="M162" s="464"/>
      <c r="N162" s="370"/>
      <c r="O162" s="370"/>
      <c r="P162" s="180"/>
    </row>
    <row r="163" spans="1:16" s="177" customFormat="1" ht="20.25" customHeight="1" x14ac:dyDescent="0.25">
      <c r="A163" s="588"/>
      <c r="B163" s="465" t="s">
        <v>63</v>
      </c>
      <c r="C163" s="463"/>
      <c r="D163" s="464">
        <v>1530.1</v>
      </c>
      <c r="E163" s="464">
        <v>1530.1</v>
      </c>
      <c r="F163" s="464">
        <v>0</v>
      </c>
      <c r="G163" s="464">
        <v>0</v>
      </c>
      <c r="H163" s="464">
        <v>0</v>
      </c>
      <c r="I163" s="464">
        <v>0</v>
      </c>
      <c r="J163" s="464">
        <v>1530.1</v>
      </c>
      <c r="K163" s="464">
        <v>1173.5999999999999</v>
      </c>
      <c r="L163" s="464">
        <v>0</v>
      </c>
      <c r="M163" s="464">
        <v>356.25</v>
      </c>
      <c r="N163" s="370">
        <f>SUM(F163+H163+J163+L163)</f>
        <v>1530.1</v>
      </c>
      <c r="O163" s="370">
        <f>SUM(G163+I163+K163+M163)</f>
        <v>1529.85</v>
      </c>
      <c r="P163" s="180"/>
    </row>
    <row r="164" spans="1:16" s="177" customFormat="1" ht="45" customHeight="1" x14ac:dyDescent="0.25">
      <c r="A164" s="588"/>
      <c r="B164" s="466" t="s">
        <v>146</v>
      </c>
      <c r="C164" s="463"/>
      <c r="D164" s="464"/>
      <c r="E164" s="464"/>
      <c r="F164" s="464"/>
      <c r="G164" s="464"/>
      <c r="H164" s="464"/>
      <c r="I164" s="464"/>
      <c r="J164" s="464"/>
      <c r="K164" s="464"/>
      <c r="L164" s="464"/>
      <c r="M164" s="464"/>
      <c r="N164" s="370"/>
      <c r="O164" s="370"/>
      <c r="P164" s="180"/>
    </row>
    <row r="165" spans="1:16" s="177" customFormat="1" ht="24.75" customHeight="1" x14ac:dyDescent="0.25">
      <c r="A165" s="588"/>
      <c r="B165" s="465" t="s">
        <v>63</v>
      </c>
      <c r="C165" s="463"/>
      <c r="D165" s="464">
        <v>200</v>
      </c>
      <c r="E165" s="464">
        <v>200</v>
      </c>
      <c r="F165" s="464">
        <v>0</v>
      </c>
      <c r="G165" s="464">
        <v>0</v>
      </c>
      <c r="H165" s="464">
        <v>0</v>
      </c>
      <c r="I165" s="464">
        <v>0</v>
      </c>
      <c r="J165" s="464">
        <v>200</v>
      </c>
      <c r="K165" s="464">
        <v>0</v>
      </c>
      <c r="L165" s="464">
        <v>0</v>
      </c>
      <c r="M165" s="464">
        <v>0</v>
      </c>
      <c r="N165" s="370">
        <f>SUM(F165+H165+J165+L165)</f>
        <v>200</v>
      </c>
      <c r="O165" s="370">
        <f>SUM(G165+I165+K165+M165)</f>
        <v>0</v>
      </c>
      <c r="P165" s="180"/>
    </row>
    <row r="166" spans="1:16" s="177" customFormat="1" ht="60.75" customHeight="1" x14ac:dyDescent="0.25">
      <c r="A166" s="588"/>
      <c r="B166" s="466" t="s">
        <v>147</v>
      </c>
      <c r="C166" s="463"/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  <c r="N166" s="370"/>
      <c r="O166" s="370"/>
      <c r="P166" s="180"/>
    </row>
    <row r="167" spans="1:16" s="177" customFormat="1" ht="26.25" customHeight="1" x14ac:dyDescent="0.25">
      <c r="A167" s="589"/>
      <c r="B167" s="465" t="s">
        <v>63</v>
      </c>
      <c r="C167" s="463"/>
      <c r="D167" s="464">
        <v>90</v>
      </c>
      <c r="E167" s="464">
        <v>90</v>
      </c>
      <c r="F167" s="464">
        <v>0</v>
      </c>
      <c r="G167" s="464">
        <v>0</v>
      </c>
      <c r="H167" s="464">
        <v>0</v>
      </c>
      <c r="I167" s="464">
        <v>0</v>
      </c>
      <c r="J167" s="464">
        <v>90</v>
      </c>
      <c r="K167" s="464">
        <v>0</v>
      </c>
      <c r="L167" s="464">
        <v>0</v>
      </c>
      <c r="M167" s="464">
        <v>87.81</v>
      </c>
      <c r="N167" s="370">
        <f>SUM(F167+H167+J167+L167)</f>
        <v>90</v>
      </c>
      <c r="O167" s="370">
        <f>SUM(G167+I167+K167+M167)</f>
        <v>87.81</v>
      </c>
      <c r="P167" s="180"/>
    </row>
    <row r="168" spans="1:16" ht="37.5" x14ac:dyDescent="0.2">
      <c r="A168" s="6" t="s">
        <v>59</v>
      </c>
      <c r="B168" s="37"/>
      <c r="C168" s="37"/>
      <c r="D168" s="7">
        <f t="shared" ref="D168:O168" si="39">SUM(D136+D141+D143+D145+D147+D149+D153+D151+D155+D157+D159+D167+D161+D163+D165)</f>
        <v>34408.99</v>
      </c>
      <c r="E168" s="7">
        <f t="shared" si="39"/>
        <v>34408.99</v>
      </c>
      <c r="F168" s="7">
        <f t="shared" si="39"/>
        <v>1085.5</v>
      </c>
      <c r="G168" s="7">
        <f t="shared" si="39"/>
        <v>995.1</v>
      </c>
      <c r="H168" s="7">
        <f t="shared" si="39"/>
        <v>650</v>
      </c>
      <c r="I168" s="7">
        <f t="shared" si="39"/>
        <v>569.9</v>
      </c>
      <c r="J168" s="7">
        <f t="shared" si="39"/>
        <v>27526.85</v>
      </c>
      <c r="K168" s="7">
        <f t="shared" si="39"/>
        <v>17990.399999999998</v>
      </c>
      <c r="L168" s="7">
        <f t="shared" si="39"/>
        <v>5146.6400000000003</v>
      </c>
      <c r="M168" s="7">
        <f t="shared" si="39"/>
        <v>9745.6499999999978</v>
      </c>
      <c r="N168" s="7">
        <f t="shared" si="39"/>
        <v>34408.99</v>
      </c>
      <c r="O168" s="7">
        <f t="shared" si="39"/>
        <v>29301.050000000003</v>
      </c>
    </row>
    <row r="169" spans="1:16" ht="20.25" customHeight="1" x14ac:dyDescent="0.2">
      <c r="A169" s="9"/>
      <c r="B169" s="23" t="s">
        <v>62</v>
      </c>
      <c r="C169" s="2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6" ht="15.75" x14ac:dyDescent="0.2">
      <c r="A170" s="9"/>
      <c r="B170" s="23" t="s">
        <v>63</v>
      </c>
      <c r="C170" s="23"/>
      <c r="D170" s="7">
        <f t="shared" ref="D170:O170" si="40">SUM(D167+D159+D157+D155+D153+D151+D149+D147+D145+D143+D141+D138+D165+D163+D161)</f>
        <v>20579.289999999997</v>
      </c>
      <c r="E170" s="7">
        <f t="shared" si="40"/>
        <v>20579.289999999997</v>
      </c>
      <c r="F170" s="7">
        <f t="shared" si="40"/>
        <v>1085.5</v>
      </c>
      <c r="G170" s="7">
        <f t="shared" si="40"/>
        <v>995.1</v>
      </c>
      <c r="H170" s="7">
        <f t="shared" si="40"/>
        <v>650</v>
      </c>
      <c r="I170" s="7">
        <f t="shared" si="40"/>
        <v>569.9</v>
      </c>
      <c r="J170" s="7">
        <f t="shared" si="40"/>
        <v>13697.15</v>
      </c>
      <c r="K170" s="7">
        <f t="shared" si="40"/>
        <v>4160.7999999999993</v>
      </c>
      <c r="L170" s="7">
        <f t="shared" si="40"/>
        <v>5146.6400000000003</v>
      </c>
      <c r="M170" s="7">
        <f t="shared" si="40"/>
        <v>9745.65</v>
      </c>
      <c r="N170" s="7">
        <f t="shared" si="40"/>
        <v>20579.289999999997</v>
      </c>
      <c r="O170" s="7">
        <f t="shared" si="40"/>
        <v>15471.449999999999</v>
      </c>
    </row>
    <row r="171" spans="1:16" s="1" customFormat="1" ht="32.25" customHeight="1" thickBot="1" x14ac:dyDescent="0.25">
      <c r="A171" s="9"/>
      <c r="B171" s="36" t="s">
        <v>64</v>
      </c>
      <c r="C171" s="82"/>
      <c r="D171" s="13">
        <f t="shared" ref="D171:O171" si="41">SUM(D139)</f>
        <v>13829.7</v>
      </c>
      <c r="E171" s="13">
        <f t="shared" si="41"/>
        <v>13829.7</v>
      </c>
      <c r="F171" s="13">
        <f t="shared" si="41"/>
        <v>0</v>
      </c>
      <c r="G171" s="13">
        <f t="shared" si="41"/>
        <v>0</v>
      </c>
      <c r="H171" s="13">
        <f t="shared" si="41"/>
        <v>0</v>
      </c>
      <c r="I171" s="13">
        <f t="shared" si="41"/>
        <v>0</v>
      </c>
      <c r="J171" s="13">
        <f t="shared" si="41"/>
        <v>13829.7</v>
      </c>
      <c r="K171" s="13">
        <f t="shared" si="41"/>
        <v>13829.6</v>
      </c>
      <c r="L171" s="13">
        <f t="shared" si="41"/>
        <v>0</v>
      </c>
      <c r="M171" s="13">
        <f t="shared" si="41"/>
        <v>0</v>
      </c>
      <c r="N171" s="13">
        <f t="shared" si="41"/>
        <v>13829.7</v>
      </c>
      <c r="O171" s="13">
        <f t="shared" si="41"/>
        <v>13829.6</v>
      </c>
    </row>
    <row r="172" spans="1:16" s="1" customFormat="1" ht="82.5" customHeight="1" thickBot="1" x14ac:dyDescent="0.25">
      <c r="A172" s="407" t="s">
        <v>93</v>
      </c>
      <c r="B172" s="10" t="s">
        <v>51</v>
      </c>
      <c r="C172" s="10"/>
      <c r="D172" s="11">
        <v>6453.5</v>
      </c>
      <c r="E172" s="11">
        <v>6453.5</v>
      </c>
      <c r="F172" s="11">
        <v>1613.3</v>
      </c>
      <c r="G172" s="11">
        <v>1562.6</v>
      </c>
      <c r="H172" s="11">
        <v>1613.3</v>
      </c>
      <c r="I172" s="11">
        <v>1562.6</v>
      </c>
      <c r="J172" s="11">
        <v>1613.4</v>
      </c>
      <c r="K172" s="11">
        <v>1699.1</v>
      </c>
      <c r="L172" s="11">
        <v>1613.5</v>
      </c>
      <c r="M172" s="11">
        <v>1612.3</v>
      </c>
      <c r="N172" s="11">
        <f t="shared" ref="N172:O172" si="42">SUM(F172+H172+J172+L172)</f>
        <v>6453.5</v>
      </c>
      <c r="O172" s="11">
        <f t="shared" si="42"/>
        <v>6436.5999999999995</v>
      </c>
    </row>
    <row r="173" spans="1:16" s="1" customFormat="1" ht="39.75" customHeight="1" x14ac:dyDescent="0.2">
      <c r="A173" s="39" t="s">
        <v>60</v>
      </c>
      <c r="B173" s="32"/>
      <c r="C173" s="32"/>
      <c r="D173" s="33">
        <f t="shared" ref="D173:O173" si="43">SUM(D172+D168)</f>
        <v>40862.49</v>
      </c>
      <c r="E173" s="33">
        <f t="shared" si="43"/>
        <v>40862.49</v>
      </c>
      <c r="F173" s="33">
        <f t="shared" si="43"/>
        <v>2698.8</v>
      </c>
      <c r="G173" s="33">
        <f t="shared" si="43"/>
        <v>2557.6999999999998</v>
      </c>
      <c r="H173" s="33">
        <f t="shared" si="43"/>
        <v>2263.3000000000002</v>
      </c>
      <c r="I173" s="33">
        <f t="shared" si="43"/>
        <v>2132.5</v>
      </c>
      <c r="J173" s="33">
        <f t="shared" si="43"/>
        <v>29140.25</v>
      </c>
      <c r="K173" s="33">
        <f t="shared" si="43"/>
        <v>19689.499999999996</v>
      </c>
      <c r="L173" s="33">
        <f t="shared" si="43"/>
        <v>6760.14</v>
      </c>
      <c r="M173" s="33">
        <f t="shared" si="43"/>
        <v>11357.949999999997</v>
      </c>
      <c r="N173" s="33">
        <f t="shared" si="43"/>
        <v>40862.49</v>
      </c>
      <c r="O173" s="33">
        <f t="shared" si="43"/>
        <v>35737.65</v>
      </c>
    </row>
    <row r="174" spans="1:16" s="1" customFormat="1" ht="24.75" customHeight="1" x14ac:dyDescent="0.2">
      <c r="A174" s="618"/>
      <c r="B174" s="42" t="s">
        <v>62</v>
      </c>
      <c r="C174" s="42"/>
      <c r="D174" s="49"/>
      <c r="E174" s="49"/>
      <c r="F174" s="49"/>
      <c r="G174" s="49"/>
      <c r="H174" s="49"/>
      <c r="I174" s="49"/>
      <c r="J174" s="49"/>
      <c r="K174" s="49"/>
      <c r="L174" s="49"/>
      <c r="M174" s="134"/>
      <c r="N174" s="50"/>
      <c r="O174" s="67"/>
    </row>
    <row r="175" spans="1:16" s="1" customFormat="1" ht="37.5" customHeight="1" x14ac:dyDescent="0.2">
      <c r="A175" s="619"/>
      <c r="B175" s="42" t="s">
        <v>63</v>
      </c>
      <c r="C175" s="42"/>
      <c r="D175" s="319">
        <f t="shared" ref="D175:O175" si="44">SUM(D172+D170)</f>
        <v>27032.789999999997</v>
      </c>
      <c r="E175" s="319">
        <f t="shared" si="44"/>
        <v>27032.789999999997</v>
      </c>
      <c r="F175" s="319">
        <f t="shared" si="44"/>
        <v>2698.8</v>
      </c>
      <c r="G175" s="319">
        <f t="shared" si="44"/>
        <v>2557.6999999999998</v>
      </c>
      <c r="H175" s="319">
        <f t="shared" si="44"/>
        <v>2263.3000000000002</v>
      </c>
      <c r="I175" s="319">
        <f t="shared" si="44"/>
        <v>2132.5</v>
      </c>
      <c r="J175" s="319">
        <f t="shared" si="44"/>
        <v>15310.55</v>
      </c>
      <c r="K175" s="319">
        <f t="shared" si="44"/>
        <v>5859.9</v>
      </c>
      <c r="L175" s="319">
        <f t="shared" si="44"/>
        <v>6760.14</v>
      </c>
      <c r="M175" s="319">
        <f t="shared" si="44"/>
        <v>11357.949999999999</v>
      </c>
      <c r="N175" s="319">
        <f t="shared" si="44"/>
        <v>27032.789999999997</v>
      </c>
      <c r="O175" s="319">
        <f t="shared" si="44"/>
        <v>21908.05</v>
      </c>
    </row>
    <row r="176" spans="1:16" s="1" customFormat="1" ht="43.5" customHeight="1" thickBot="1" x14ac:dyDescent="0.25">
      <c r="A176" s="620"/>
      <c r="B176" s="43" t="s">
        <v>64</v>
      </c>
      <c r="C176" s="88"/>
      <c r="D176" s="319">
        <f t="shared" ref="D176:O176" si="45">SUM(D171)</f>
        <v>13829.7</v>
      </c>
      <c r="E176" s="319">
        <f t="shared" si="45"/>
        <v>13829.7</v>
      </c>
      <c r="F176" s="319">
        <f t="shared" si="45"/>
        <v>0</v>
      </c>
      <c r="G176" s="319">
        <f t="shared" si="45"/>
        <v>0</v>
      </c>
      <c r="H176" s="319">
        <f t="shared" si="45"/>
        <v>0</v>
      </c>
      <c r="I176" s="319">
        <f t="shared" si="45"/>
        <v>0</v>
      </c>
      <c r="J176" s="319">
        <f t="shared" si="45"/>
        <v>13829.7</v>
      </c>
      <c r="K176" s="319">
        <f t="shared" si="45"/>
        <v>13829.6</v>
      </c>
      <c r="L176" s="319">
        <f t="shared" si="45"/>
        <v>0</v>
      </c>
      <c r="M176" s="319">
        <f t="shared" si="45"/>
        <v>0</v>
      </c>
      <c r="N176" s="319">
        <f t="shared" si="45"/>
        <v>13829.7</v>
      </c>
      <c r="O176" s="319">
        <f t="shared" si="45"/>
        <v>13829.6</v>
      </c>
    </row>
    <row r="177" spans="1:16" s="1" customFormat="1" ht="40.5" customHeight="1" x14ac:dyDescent="0.25">
      <c r="A177" s="571" t="s">
        <v>24</v>
      </c>
      <c r="B177" s="575"/>
      <c r="C177" s="575"/>
      <c r="D177" s="575"/>
      <c r="E177" s="575"/>
      <c r="F177" s="575"/>
      <c r="G177" s="575"/>
      <c r="H177" s="575"/>
      <c r="I177" s="575"/>
      <c r="J177" s="575"/>
      <c r="K177" s="575"/>
      <c r="L177" s="575"/>
      <c r="M177" s="575"/>
      <c r="N177" s="575"/>
      <c r="O177" s="575"/>
    </row>
    <row r="178" spans="1:16" s="1" customFormat="1" ht="120" customHeight="1" x14ac:dyDescent="0.2">
      <c r="A178" s="406" t="s">
        <v>25</v>
      </c>
      <c r="B178" s="239" t="s">
        <v>47</v>
      </c>
      <c r="C178" s="239"/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/>
      <c r="K178" s="17"/>
      <c r="L178" s="17"/>
      <c r="M178" s="17"/>
      <c r="N178" s="17">
        <v>0</v>
      </c>
      <c r="O178" s="17">
        <v>0</v>
      </c>
    </row>
    <row r="179" spans="1:16" ht="18" customHeight="1" x14ac:dyDescent="0.25">
      <c r="A179" s="96" t="s">
        <v>12</v>
      </c>
      <c r="B179" s="37"/>
      <c r="C179" s="37"/>
      <c r="D179" s="59">
        <f t="shared" ref="D179:M179" si="46">SUM(D178)</f>
        <v>0</v>
      </c>
      <c r="E179" s="59">
        <f t="shared" si="46"/>
        <v>0</v>
      </c>
      <c r="F179" s="59">
        <f t="shared" si="46"/>
        <v>0</v>
      </c>
      <c r="G179" s="59">
        <f t="shared" si="46"/>
        <v>0</v>
      </c>
      <c r="H179" s="59">
        <f t="shared" si="46"/>
        <v>0</v>
      </c>
      <c r="I179" s="59">
        <f t="shared" si="46"/>
        <v>0</v>
      </c>
      <c r="J179" s="59">
        <f t="shared" si="46"/>
        <v>0</v>
      </c>
      <c r="K179" s="59">
        <f t="shared" si="46"/>
        <v>0</v>
      </c>
      <c r="L179" s="59">
        <f t="shared" si="46"/>
        <v>0</v>
      </c>
      <c r="M179" s="59">
        <f t="shared" si="46"/>
        <v>0</v>
      </c>
      <c r="N179" s="12">
        <f>SUM(N178)</f>
        <v>0</v>
      </c>
      <c r="O179" s="12">
        <f>SUM(O178)</f>
        <v>0</v>
      </c>
      <c r="P179" s="311"/>
    </row>
    <row r="180" spans="1:16" ht="24.75" customHeight="1" x14ac:dyDescent="0.2">
      <c r="A180" s="97"/>
      <c r="B180" s="23" t="s">
        <v>62</v>
      </c>
      <c r="C180" s="82"/>
      <c r="D180" s="59"/>
      <c r="E180" s="59"/>
      <c r="F180" s="59"/>
      <c r="G180" s="59"/>
      <c r="H180" s="59"/>
      <c r="I180" s="59"/>
      <c r="J180" s="59"/>
      <c r="K180" s="59"/>
      <c r="L180" s="59"/>
      <c r="M180" s="12"/>
      <c r="N180" s="12"/>
      <c r="O180" s="12"/>
    </row>
    <row r="181" spans="1:16" ht="25.5" customHeight="1" x14ac:dyDescent="0.2">
      <c r="A181" s="97"/>
      <c r="B181" s="23" t="s">
        <v>63</v>
      </c>
      <c r="C181" s="82"/>
      <c r="D181" s="59">
        <f t="shared" ref="D181:M181" si="47">SUM(D178)</f>
        <v>0</v>
      </c>
      <c r="E181" s="59">
        <f t="shared" si="47"/>
        <v>0</v>
      </c>
      <c r="F181" s="59">
        <f t="shared" si="47"/>
        <v>0</v>
      </c>
      <c r="G181" s="59">
        <f t="shared" si="47"/>
        <v>0</v>
      </c>
      <c r="H181" s="59">
        <f t="shared" si="47"/>
        <v>0</v>
      </c>
      <c r="I181" s="59">
        <f t="shared" si="47"/>
        <v>0</v>
      </c>
      <c r="J181" s="59">
        <f t="shared" si="47"/>
        <v>0</v>
      </c>
      <c r="K181" s="59">
        <f t="shared" si="47"/>
        <v>0</v>
      </c>
      <c r="L181" s="59">
        <f t="shared" si="47"/>
        <v>0</v>
      </c>
      <c r="M181" s="59">
        <f t="shared" si="47"/>
        <v>0</v>
      </c>
      <c r="N181" s="12">
        <f>SUM(N178)</f>
        <v>0</v>
      </c>
      <c r="O181" s="12">
        <f>SUM(O178)</f>
        <v>0</v>
      </c>
    </row>
    <row r="182" spans="1:16" ht="40.5" customHeight="1" thickBot="1" x14ac:dyDescent="0.25">
      <c r="A182" s="98"/>
      <c r="B182" s="36" t="s">
        <v>64</v>
      </c>
      <c r="C182" s="82"/>
      <c r="D182" s="13"/>
      <c r="E182" s="13"/>
      <c r="F182" s="13"/>
      <c r="G182" s="13"/>
      <c r="H182" s="13"/>
      <c r="I182" s="13"/>
      <c r="J182" s="13"/>
      <c r="K182" s="13"/>
      <c r="L182" s="13"/>
      <c r="M182" s="7"/>
      <c r="N182" s="7"/>
      <c r="O182" s="140"/>
    </row>
    <row r="183" spans="1:16" ht="57" customHeight="1" x14ac:dyDescent="0.2">
      <c r="A183" s="542" t="s">
        <v>26</v>
      </c>
      <c r="B183" s="405" t="s">
        <v>172</v>
      </c>
      <c r="C183" s="235"/>
      <c r="D183" s="397">
        <v>8352</v>
      </c>
      <c r="E183" s="397">
        <v>8352</v>
      </c>
      <c r="F183" s="397"/>
      <c r="G183" s="397"/>
      <c r="H183" s="397"/>
      <c r="I183" s="397"/>
      <c r="J183" s="397"/>
      <c r="K183" s="397"/>
      <c r="L183" s="397">
        <v>8352</v>
      </c>
      <c r="M183" s="397"/>
      <c r="N183" s="508">
        <f t="shared" ref="N183:N186" si="48">SUM(F183+H183+J183+L183)</f>
        <v>8352</v>
      </c>
      <c r="O183" s="266">
        <f>SUM(G183+I183+K183+M183)</f>
        <v>0</v>
      </c>
    </row>
    <row r="184" spans="1:16" s="1" customFormat="1" ht="65.25" customHeight="1" x14ac:dyDescent="0.2">
      <c r="A184" s="547"/>
      <c r="B184" s="405" t="s">
        <v>173</v>
      </c>
      <c r="C184" s="320"/>
      <c r="D184" s="397">
        <v>290</v>
      </c>
      <c r="E184" s="397">
        <v>290</v>
      </c>
      <c r="F184" s="398"/>
      <c r="G184" s="398"/>
      <c r="H184" s="398"/>
      <c r="I184" s="398"/>
      <c r="J184" s="398">
        <v>290</v>
      </c>
      <c r="K184" s="399"/>
      <c r="L184" s="400"/>
      <c r="M184" s="399">
        <v>290</v>
      </c>
      <c r="N184" s="508">
        <f t="shared" si="48"/>
        <v>290</v>
      </c>
      <c r="O184" s="266">
        <f>SUM(G184+I184+K184+M184)</f>
        <v>290</v>
      </c>
    </row>
    <row r="185" spans="1:16" ht="46.5" customHeight="1" x14ac:dyDescent="0.25">
      <c r="A185" s="547"/>
      <c r="B185" s="405" t="s">
        <v>175</v>
      </c>
      <c r="C185" s="267"/>
      <c r="D185" s="397">
        <v>300</v>
      </c>
      <c r="E185" s="397">
        <v>300</v>
      </c>
      <c r="F185" s="398"/>
      <c r="G185" s="398"/>
      <c r="H185" s="398"/>
      <c r="I185" s="398"/>
      <c r="J185" s="398">
        <v>300</v>
      </c>
      <c r="K185" s="399"/>
      <c r="L185" s="400"/>
      <c r="M185" s="399">
        <v>298.5</v>
      </c>
      <c r="N185" s="508">
        <f t="shared" si="48"/>
        <v>300</v>
      </c>
      <c r="O185" s="266">
        <f>SUM(G185+I185+K185+M185)</f>
        <v>298.5</v>
      </c>
    </row>
    <row r="186" spans="1:16" ht="37.5" customHeight="1" x14ac:dyDescent="0.25">
      <c r="A186" s="547"/>
      <c r="B186" s="405" t="s">
        <v>174</v>
      </c>
      <c r="C186" s="268"/>
      <c r="D186" s="397">
        <v>300</v>
      </c>
      <c r="E186" s="397">
        <v>300</v>
      </c>
      <c r="F186" s="398"/>
      <c r="G186" s="398"/>
      <c r="H186" s="398"/>
      <c r="I186" s="398"/>
      <c r="J186" s="398">
        <v>300</v>
      </c>
      <c r="K186" s="399"/>
      <c r="L186" s="400"/>
      <c r="M186" s="399">
        <v>90</v>
      </c>
      <c r="N186" s="508">
        <f t="shared" si="48"/>
        <v>300</v>
      </c>
      <c r="O186" s="266">
        <f>SUM(G186+I186+K186+M186)</f>
        <v>90</v>
      </c>
    </row>
    <row r="187" spans="1:16" ht="53.25" customHeight="1" x14ac:dyDescent="0.2">
      <c r="A187" s="6" t="s">
        <v>12</v>
      </c>
      <c r="B187" s="37"/>
      <c r="C187" s="37"/>
      <c r="D187" s="7">
        <f t="shared" ref="D187:O187" si="49">SUM(D183+D184+D185+D186)</f>
        <v>9242</v>
      </c>
      <c r="E187" s="7">
        <f t="shared" si="49"/>
        <v>9242</v>
      </c>
      <c r="F187" s="7">
        <f t="shared" si="49"/>
        <v>0</v>
      </c>
      <c r="G187" s="7">
        <f t="shared" si="49"/>
        <v>0</v>
      </c>
      <c r="H187" s="7">
        <f t="shared" si="49"/>
        <v>0</v>
      </c>
      <c r="I187" s="7">
        <f t="shared" si="49"/>
        <v>0</v>
      </c>
      <c r="J187" s="7">
        <f t="shared" si="49"/>
        <v>890</v>
      </c>
      <c r="K187" s="7">
        <f t="shared" si="49"/>
        <v>0</v>
      </c>
      <c r="L187" s="7">
        <f t="shared" si="49"/>
        <v>8352</v>
      </c>
      <c r="M187" s="7">
        <f t="shared" si="49"/>
        <v>678.5</v>
      </c>
      <c r="N187" s="7">
        <f t="shared" si="49"/>
        <v>9242</v>
      </c>
      <c r="O187" s="7">
        <f t="shared" si="49"/>
        <v>678.5</v>
      </c>
    </row>
    <row r="188" spans="1:16" ht="29.25" customHeight="1" x14ac:dyDescent="0.2">
      <c r="A188" s="6"/>
      <c r="B188" s="23" t="s">
        <v>62</v>
      </c>
      <c r="C188" s="2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6" ht="30.75" customHeight="1" x14ac:dyDescent="0.2">
      <c r="A189" s="6"/>
      <c r="B189" s="23" t="s">
        <v>63</v>
      </c>
      <c r="C189" s="23"/>
      <c r="D189" s="7">
        <f t="shared" ref="D189:O189" si="50">SUM(D186+D184+D183)</f>
        <v>8942</v>
      </c>
      <c r="E189" s="7">
        <f t="shared" si="50"/>
        <v>8942</v>
      </c>
      <c r="F189" s="7">
        <f t="shared" si="50"/>
        <v>0</v>
      </c>
      <c r="G189" s="7">
        <f t="shared" si="50"/>
        <v>0</v>
      </c>
      <c r="H189" s="7">
        <f t="shared" si="50"/>
        <v>0</v>
      </c>
      <c r="I189" s="7">
        <f t="shared" si="50"/>
        <v>0</v>
      </c>
      <c r="J189" s="7">
        <f t="shared" si="50"/>
        <v>590</v>
      </c>
      <c r="K189" s="7">
        <f t="shared" si="50"/>
        <v>0</v>
      </c>
      <c r="L189" s="7">
        <f t="shared" si="50"/>
        <v>8352</v>
      </c>
      <c r="M189" s="7">
        <f t="shared" si="50"/>
        <v>380</v>
      </c>
      <c r="N189" s="7">
        <f t="shared" si="50"/>
        <v>8942</v>
      </c>
      <c r="O189" s="7">
        <f t="shared" si="50"/>
        <v>380</v>
      </c>
    </row>
    <row r="190" spans="1:16" ht="42" customHeight="1" thickBot="1" x14ac:dyDescent="0.25">
      <c r="A190" s="6"/>
      <c r="B190" s="36" t="s">
        <v>64</v>
      </c>
      <c r="C190" s="82"/>
      <c r="D190" s="7">
        <f>SUM(D185)</f>
        <v>300</v>
      </c>
      <c r="E190" s="7">
        <f>SUM(E185)</f>
        <v>300</v>
      </c>
      <c r="F190" s="7">
        <v>0</v>
      </c>
      <c r="G190" s="7">
        <v>0</v>
      </c>
      <c r="H190" s="7">
        <v>0</v>
      </c>
      <c r="I190" s="7">
        <v>0</v>
      </c>
      <c r="J190" s="7">
        <f>SUM(J185)</f>
        <v>300</v>
      </c>
      <c r="K190" s="7">
        <v>0</v>
      </c>
      <c r="L190" s="7">
        <f>SUM(L185)</f>
        <v>0</v>
      </c>
      <c r="M190" s="7">
        <f>SUM(M185)</f>
        <v>298.5</v>
      </c>
      <c r="N190" s="7">
        <f>SUM(N185)</f>
        <v>300</v>
      </c>
      <c r="O190" s="7">
        <f>SUM(O185)</f>
        <v>298.5</v>
      </c>
    </row>
    <row r="191" spans="1:16" ht="160.5" customHeight="1" x14ac:dyDescent="0.25">
      <c r="A191" s="542" t="s">
        <v>27</v>
      </c>
      <c r="B191" s="219" t="s">
        <v>66</v>
      </c>
      <c r="C191" s="219"/>
      <c r="D191" s="220">
        <v>65</v>
      </c>
      <c r="E191" s="220">
        <v>65</v>
      </c>
      <c r="F191" s="221"/>
      <c r="G191" s="221"/>
      <c r="H191" s="221"/>
      <c r="I191" s="221"/>
      <c r="J191" s="221"/>
      <c r="K191" s="221"/>
      <c r="L191" s="220">
        <v>65</v>
      </c>
      <c r="M191" s="221">
        <v>65</v>
      </c>
      <c r="N191" s="222">
        <f t="shared" ref="N191:N192" si="51">SUM(F191+H191+J191+L191)</f>
        <v>65</v>
      </c>
      <c r="O191" s="220">
        <f>SUM(G191+I191+K191+M191)</f>
        <v>65</v>
      </c>
    </row>
    <row r="192" spans="1:16" s="1" customFormat="1" ht="126.75" customHeight="1" x14ac:dyDescent="0.25">
      <c r="A192" s="543"/>
      <c r="B192" s="223" t="s">
        <v>74</v>
      </c>
      <c r="C192" s="223"/>
      <c r="D192" s="224">
        <v>65</v>
      </c>
      <c r="E192" s="224">
        <v>65</v>
      </c>
      <c r="F192" s="225"/>
      <c r="G192" s="225"/>
      <c r="H192" s="225"/>
      <c r="I192" s="225"/>
      <c r="J192" s="225"/>
      <c r="K192" s="225"/>
      <c r="L192" s="224">
        <v>65</v>
      </c>
      <c r="M192" s="225">
        <v>65</v>
      </c>
      <c r="N192" s="222">
        <f t="shared" si="51"/>
        <v>65</v>
      </c>
      <c r="O192" s="220">
        <f>SUM(G192+I192+K192+M192)</f>
        <v>65</v>
      </c>
    </row>
    <row r="193" spans="1:15" ht="54.75" customHeight="1" x14ac:dyDescent="0.2">
      <c r="A193" s="6" t="s">
        <v>12</v>
      </c>
      <c r="B193" s="37"/>
      <c r="C193" s="37"/>
      <c r="D193" s="7">
        <f t="shared" ref="D193:O193" si="52">SUM(D191+D192)</f>
        <v>130</v>
      </c>
      <c r="E193" s="7">
        <f t="shared" si="52"/>
        <v>130</v>
      </c>
      <c r="F193" s="7">
        <f t="shared" si="52"/>
        <v>0</v>
      </c>
      <c r="G193" s="7">
        <f t="shared" si="52"/>
        <v>0</v>
      </c>
      <c r="H193" s="7">
        <f t="shared" si="52"/>
        <v>0</v>
      </c>
      <c r="I193" s="7">
        <f t="shared" si="52"/>
        <v>0</v>
      </c>
      <c r="J193" s="7">
        <f t="shared" si="52"/>
        <v>0</v>
      </c>
      <c r="K193" s="7">
        <f t="shared" si="52"/>
        <v>0</v>
      </c>
      <c r="L193" s="7">
        <f t="shared" si="52"/>
        <v>130</v>
      </c>
      <c r="M193" s="7">
        <f t="shared" si="52"/>
        <v>130</v>
      </c>
      <c r="N193" s="7">
        <f t="shared" si="52"/>
        <v>130</v>
      </c>
      <c r="O193" s="7">
        <f t="shared" si="52"/>
        <v>130</v>
      </c>
    </row>
    <row r="194" spans="1:15" ht="35.25" customHeight="1" x14ac:dyDescent="0.2">
      <c r="A194" s="544"/>
      <c r="B194" s="23" t="s">
        <v>62</v>
      </c>
      <c r="C194" s="2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41"/>
    </row>
    <row r="195" spans="1:15" ht="36.75" customHeight="1" x14ac:dyDescent="0.2">
      <c r="A195" s="545"/>
      <c r="B195" s="23" t="s">
        <v>63</v>
      </c>
      <c r="C195" s="23"/>
      <c r="D195" s="7">
        <f t="shared" ref="D195:M195" si="53">SUM(D193+D194)</f>
        <v>130</v>
      </c>
      <c r="E195" s="7">
        <f t="shared" si="53"/>
        <v>130</v>
      </c>
      <c r="F195" s="7">
        <f t="shared" si="53"/>
        <v>0</v>
      </c>
      <c r="G195" s="7">
        <f t="shared" si="53"/>
        <v>0</v>
      </c>
      <c r="H195" s="7">
        <f t="shared" si="53"/>
        <v>0</v>
      </c>
      <c r="I195" s="7">
        <f t="shared" si="53"/>
        <v>0</v>
      </c>
      <c r="J195" s="7">
        <f t="shared" si="53"/>
        <v>0</v>
      </c>
      <c r="K195" s="7">
        <f t="shared" si="53"/>
        <v>0</v>
      </c>
      <c r="L195" s="7">
        <f t="shared" si="53"/>
        <v>130</v>
      </c>
      <c r="M195" s="7">
        <f t="shared" si="53"/>
        <v>130</v>
      </c>
      <c r="N195" s="7">
        <f>SUM(N193)</f>
        <v>130</v>
      </c>
      <c r="O195" s="7">
        <f>SUM(O193)</f>
        <v>130</v>
      </c>
    </row>
    <row r="196" spans="1:15" ht="39.75" customHeight="1" thickBot="1" x14ac:dyDescent="0.25">
      <c r="A196" s="546"/>
      <c r="B196" s="36" t="s">
        <v>64</v>
      </c>
      <c r="C196" s="8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42"/>
    </row>
    <row r="197" spans="1:15" ht="120" customHeight="1" x14ac:dyDescent="0.2">
      <c r="A197" s="403" t="s">
        <v>56</v>
      </c>
      <c r="B197" s="60" t="s">
        <v>57</v>
      </c>
      <c r="C197" s="60"/>
      <c r="D197" s="20">
        <v>3617.2</v>
      </c>
      <c r="E197" s="20">
        <v>3617.2</v>
      </c>
      <c r="F197" s="20">
        <v>904.3</v>
      </c>
      <c r="G197" s="20">
        <v>911.5</v>
      </c>
      <c r="H197" s="20">
        <v>904.3</v>
      </c>
      <c r="I197" s="20">
        <v>911.5</v>
      </c>
      <c r="J197" s="20">
        <v>904.3</v>
      </c>
      <c r="K197" s="20">
        <v>903.8</v>
      </c>
      <c r="L197" s="20">
        <v>904.3</v>
      </c>
      <c r="M197" s="13">
        <v>890.4</v>
      </c>
      <c r="N197" s="146">
        <f>SUM(F197+H197+J197+L197)</f>
        <v>3617.2</v>
      </c>
      <c r="O197" s="147">
        <f>SUM(G197+I197+K197+M197)</f>
        <v>3617.2000000000003</v>
      </c>
    </row>
    <row r="198" spans="1:15" s="1" customFormat="1" ht="113.25" customHeight="1" x14ac:dyDescent="0.2">
      <c r="A198" s="404" t="s">
        <v>75</v>
      </c>
      <c r="B198" s="149" t="s">
        <v>94</v>
      </c>
      <c r="C198" s="149"/>
      <c r="D198" s="7">
        <v>200</v>
      </c>
      <c r="E198" s="7">
        <v>200</v>
      </c>
      <c r="F198" s="7">
        <v>0</v>
      </c>
      <c r="G198" s="7">
        <v>0</v>
      </c>
      <c r="H198" s="7"/>
      <c r="I198" s="7"/>
      <c r="J198" s="7">
        <v>200</v>
      </c>
      <c r="K198" s="7"/>
      <c r="L198" s="7">
        <v>0</v>
      </c>
      <c r="M198" s="7">
        <v>199.6</v>
      </c>
      <c r="N198" s="144">
        <f>SUM(F198+H198+J198+L198)</f>
        <v>200</v>
      </c>
      <c r="O198" s="145">
        <f>SUM(G198+I198+K198+M198)</f>
        <v>199.6</v>
      </c>
    </row>
    <row r="199" spans="1:15" s="1" customFormat="1" ht="46.5" customHeight="1" x14ac:dyDescent="0.2">
      <c r="A199" s="31" t="s">
        <v>2</v>
      </c>
      <c r="B199" s="40"/>
      <c r="C199" s="40"/>
      <c r="D199" s="34">
        <f t="shared" ref="D199:O199" si="54">SUM(D197+D193+D187+D179+D198)</f>
        <v>13189.2</v>
      </c>
      <c r="E199" s="34">
        <f t="shared" si="54"/>
        <v>13189.2</v>
      </c>
      <c r="F199" s="34">
        <f t="shared" si="54"/>
        <v>904.3</v>
      </c>
      <c r="G199" s="34">
        <f t="shared" si="54"/>
        <v>911.5</v>
      </c>
      <c r="H199" s="34">
        <f t="shared" si="54"/>
        <v>904.3</v>
      </c>
      <c r="I199" s="34">
        <f t="shared" si="54"/>
        <v>911.5</v>
      </c>
      <c r="J199" s="34">
        <f t="shared" si="54"/>
        <v>1994.3</v>
      </c>
      <c r="K199" s="34">
        <f t="shared" si="54"/>
        <v>903.8</v>
      </c>
      <c r="L199" s="34">
        <f t="shared" si="54"/>
        <v>9386.2999999999993</v>
      </c>
      <c r="M199" s="34">
        <f t="shared" si="54"/>
        <v>1898.5</v>
      </c>
      <c r="N199" s="34">
        <f t="shared" si="54"/>
        <v>13189.2</v>
      </c>
      <c r="O199" s="34">
        <f t="shared" si="54"/>
        <v>4625.3000000000011</v>
      </c>
    </row>
    <row r="200" spans="1:15" s="1" customFormat="1" ht="31.5" customHeight="1" x14ac:dyDescent="0.2">
      <c r="A200" s="31"/>
      <c r="B200" s="42" t="s">
        <v>62</v>
      </c>
      <c r="C200" s="42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67"/>
    </row>
    <row r="201" spans="1:15" s="1" customFormat="1" ht="33.75" customHeight="1" x14ac:dyDescent="0.2">
      <c r="A201" s="31"/>
      <c r="B201" s="42" t="s">
        <v>63</v>
      </c>
      <c r="C201" s="42"/>
      <c r="D201" s="34">
        <f t="shared" ref="D201:J201" si="55">SUM(D197+D195+D189+D181+D198)</f>
        <v>12889.2</v>
      </c>
      <c r="E201" s="34">
        <f t="shared" si="55"/>
        <v>12889.2</v>
      </c>
      <c r="F201" s="34">
        <f t="shared" si="55"/>
        <v>904.3</v>
      </c>
      <c r="G201" s="34">
        <f t="shared" si="55"/>
        <v>911.5</v>
      </c>
      <c r="H201" s="34">
        <f t="shared" si="55"/>
        <v>904.3</v>
      </c>
      <c r="I201" s="34">
        <f t="shared" si="55"/>
        <v>911.5</v>
      </c>
      <c r="J201" s="34">
        <f t="shared" si="55"/>
        <v>1694.3</v>
      </c>
      <c r="K201" s="34">
        <f>SUM(K197+K195+K189+K181)</f>
        <v>903.8</v>
      </c>
      <c r="L201" s="34">
        <f>SUM(L197+L195+L189+L181+L198)</f>
        <v>9386.2999999999993</v>
      </c>
      <c r="M201" s="34">
        <f>SUM(M197+M195+M189+M181+M198)</f>
        <v>1600</v>
      </c>
      <c r="N201" s="34">
        <f>SUM(N198+N197+N195+N189+N181)</f>
        <v>12889.2</v>
      </c>
      <c r="O201" s="148">
        <f>SUM(O198+O197+O195+O189+O181)</f>
        <v>4326.8</v>
      </c>
    </row>
    <row r="202" spans="1:15" s="1" customFormat="1" ht="41.25" customHeight="1" x14ac:dyDescent="0.2">
      <c r="A202" s="256"/>
      <c r="B202" s="88" t="s">
        <v>64</v>
      </c>
      <c r="C202" s="88"/>
      <c r="D202" s="257">
        <f t="shared" ref="D202:L202" si="56">SUM(D196+D190+D182)</f>
        <v>300</v>
      </c>
      <c r="E202" s="257">
        <f t="shared" si="56"/>
        <v>300</v>
      </c>
      <c r="F202" s="257">
        <f t="shared" si="56"/>
        <v>0</v>
      </c>
      <c r="G202" s="257">
        <f t="shared" si="56"/>
        <v>0</v>
      </c>
      <c r="H202" s="257">
        <f t="shared" si="56"/>
        <v>0</v>
      </c>
      <c r="I202" s="257">
        <f t="shared" si="56"/>
        <v>0</v>
      </c>
      <c r="J202" s="257">
        <f t="shared" si="56"/>
        <v>300</v>
      </c>
      <c r="K202" s="257">
        <f t="shared" si="56"/>
        <v>0</v>
      </c>
      <c r="L202" s="257">
        <f t="shared" si="56"/>
        <v>0</v>
      </c>
      <c r="M202" s="257">
        <f>SUM(M190)</f>
        <v>298.5</v>
      </c>
      <c r="N202" s="257">
        <v>300</v>
      </c>
      <c r="O202" s="539">
        <f>SUM(O190)</f>
        <v>298.5</v>
      </c>
    </row>
    <row r="203" spans="1:15" s="1" customFormat="1" ht="27.75" customHeight="1" x14ac:dyDescent="0.25">
      <c r="A203" s="641" t="s">
        <v>28</v>
      </c>
      <c r="B203" s="642"/>
      <c r="C203" s="642"/>
      <c r="D203" s="642"/>
      <c r="E203" s="642"/>
      <c r="F203" s="642"/>
      <c r="G203" s="642"/>
      <c r="H203" s="642"/>
      <c r="I203" s="642"/>
      <c r="J203" s="642"/>
      <c r="K203" s="642"/>
      <c r="L203" s="642"/>
      <c r="M203" s="642"/>
      <c r="N203" s="550"/>
      <c r="O203" s="643"/>
    </row>
    <row r="204" spans="1:15" s="1" customFormat="1" ht="54.75" customHeight="1" x14ac:dyDescent="0.2">
      <c r="A204" s="381" t="s">
        <v>69</v>
      </c>
      <c r="B204" s="259" t="s">
        <v>95</v>
      </c>
      <c r="C204" s="332"/>
      <c r="D204" s="215">
        <v>4400</v>
      </c>
      <c r="E204" s="215">
        <v>4400</v>
      </c>
      <c r="F204" s="196">
        <v>1100</v>
      </c>
      <c r="G204" s="377">
        <v>572.20000000000005</v>
      </c>
      <c r="H204" s="196">
        <v>1100</v>
      </c>
      <c r="I204" s="377">
        <v>572.29999999999995</v>
      </c>
      <c r="J204" s="196">
        <v>1100</v>
      </c>
      <c r="K204" s="216">
        <v>1351</v>
      </c>
      <c r="L204" s="276">
        <v>1100</v>
      </c>
      <c r="M204" s="378">
        <v>1853.8</v>
      </c>
      <c r="N204" s="379">
        <f t="shared" ref="N204:O204" si="57">SUM(F204+H204+J204+L204)</f>
        <v>4400</v>
      </c>
      <c r="O204" s="379">
        <f t="shared" si="57"/>
        <v>4349.3</v>
      </c>
    </row>
    <row r="205" spans="1:15" ht="18" customHeight="1" x14ac:dyDescent="0.2">
      <c r="A205" s="6" t="s">
        <v>12</v>
      </c>
      <c r="B205" s="37"/>
      <c r="C205" s="37"/>
      <c r="D205" s="74">
        <f t="shared" ref="D205:O205" si="58">SUM(D204)</f>
        <v>4400</v>
      </c>
      <c r="E205" s="74">
        <f t="shared" si="58"/>
        <v>4400</v>
      </c>
      <c r="F205" s="74">
        <f t="shared" si="58"/>
        <v>1100</v>
      </c>
      <c r="G205" s="74">
        <f t="shared" si="58"/>
        <v>572.20000000000005</v>
      </c>
      <c r="H205" s="74">
        <f t="shared" si="58"/>
        <v>1100</v>
      </c>
      <c r="I205" s="74">
        <f t="shared" si="58"/>
        <v>572.29999999999995</v>
      </c>
      <c r="J205" s="74">
        <f t="shared" si="58"/>
        <v>1100</v>
      </c>
      <c r="K205" s="74">
        <f t="shared" si="58"/>
        <v>1351</v>
      </c>
      <c r="L205" s="74">
        <f t="shared" si="58"/>
        <v>1100</v>
      </c>
      <c r="M205" s="74">
        <f t="shared" si="58"/>
        <v>1853.8</v>
      </c>
      <c r="N205" s="74">
        <f t="shared" si="58"/>
        <v>4400</v>
      </c>
      <c r="O205" s="74">
        <f t="shared" si="58"/>
        <v>4349.3</v>
      </c>
    </row>
    <row r="206" spans="1:15" ht="26.25" customHeight="1" x14ac:dyDescent="0.2">
      <c r="A206" s="58"/>
      <c r="B206" s="23" t="s">
        <v>62</v>
      </c>
      <c r="C206" s="23"/>
      <c r="D206" s="74"/>
      <c r="E206" s="74"/>
      <c r="F206" s="75"/>
      <c r="G206" s="75"/>
      <c r="H206" s="75"/>
      <c r="I206" s="75"/>
      <c r="J206" s="76"/>
      <c r="K206" s="76"/>
      <c r="L206" s="77"/>
      <c r="M206" s="76"/>
      <c r="N206" s="78"/>
      <c r="O206" s="12"/>
    </row>
    <row r="207" spans="1:15" ht="37.5" customHeight="1" x14ac:dyDescent="0.2">
      <c r="A207" s="58"/>
      <c r="B207" s="23" t="s">
        <v>63</v>
      </c>
      <c r="C207" s="23"/>
      <c r="D207" s="74">
        <f t="shared" ref="D207:O207" si="59">SUM(D204)</f>
        <v>4400</v>
      </c>
      <c r="E207" s="74">
        <f t="shared" si="59"/>
        <v>4400</v>
      </c>
      <c r="F207" s="74">
        <f t="shared" si="59"/>
        <v>1100</v>
      </c>
      <c r="G207" s="74">
        <f t="shared" si="59"/>
        <v>572.20000000000005</v>
      </c>
      <c r="H207" s="74">
        <f t="shared" si="59"/>
        <v>1100</v>
      </c>
      <c r="I207" s="74">
        <f t="shared" si="59"/>
        <v>572.29999999999995</v>
      </c>
      <c r="J207" s="74">
        <f t="shared" si="59"/>
        <v>1100</v>
      </c>
      <c r="K207" s="74">
        <f t="shared" si="59"/>
        <v>1351</v>
      </c>
      <c r="L207" s="74">
        <f t="shared" si="59"/>
        <v>1100</v>
      </c>
      <c r="M207" s="74">
        <f t="shared" si="59"/>
        <v>1853.8</v>
      </c>
      <c r="N207" s="74">
        <f t="shared" si="59"/>
        <v>4400</v>
      </c>
      <c r="O207" s="74">
        <f t="shared" si="59"/>
        <v>4349.3</v>
      </c>
    </row>
    <row r="208" spans="1:15" ht="35.25" customHeight="1" thickBot="1" x14ac:dyDescent="0.25">
      <c r="A208" s="6"/>
      <c r="B208" s="36" t="s">
        <v>64</v>
      </c>
      <c r="C208" s="8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40"/>
    </row>
    <row r="209" spans="1:16" ht="54.75" customHeight="1" x14ac:dyDescent="0.2">
      <c r="A209" s="380" t="s">
        <v>29</v>
      </c>
      <c r="B209" s="210" t="s">
        <v>95</v>
      </c>
      <c r="C209" s="333"/>
      <c r="D209" s="211">
        <v>1490</v>
      </c>
      <c r="E209" s="211">
        <v>1490</v>
      </c>
      <c r="F209" s="212">
        <v>372.5</v>
      </c>
      <c r="G209" s="212">
        <v>411.2</v>
      </c>
      <c r="H209" s="212">
        <v>372.5</v>
      </c>
      <c r="I209" s="212">
        <v>411.2</v>
      </c>
      <c r="J209" s="212">
        <v>372.5</v>
      </c>
      <c r="K209" s="213">
        <v>275.5</v>
      </c>
      <c r="L209" s="212">
        <v>372.5</v>
      </c>
      <c r="M209" s="212">
        <v>301.7</v>
      </c>
      <c r="N209" s="214">
        <f t="shared" ref="N209:O209" si="60">SUM(F209+H209+J209+L209)</f>
        <v>1490</v>
      </c>
      <c r="O209" s="214">
        <f t="shared" si="60"/>
        <v>1399.6000000000001</v>
      </c>
    </row>
    <row r="210" spans="1:16" s="1" customFormat="1" ht="47.25" customHeight="1" x14ac:dyDescent="0.2">
      <c r="A210" s="6" t="s">
        <v>12</v>
      </c>
      <c r="B210" s="37"/>
      <c r="C210" s="37"/>
      <c r="D210" s="79">
        <f t="shared" ref="D210:O210" si="61">SUM(D209)</f>
        <v>1490</v>
      </c>
      <c r="E210" s="79">
        <f t="shared" si="61"/>
        <v>1490</v>
      </c>
      <c r="F210" s="79">
        <f t="shared" si="61"/>
        <v>372.5</v>
      </c>
      <c r="G210" s="79">
        <f t="shared" si="61"/>
        <v>411.2</v>
      </c>
      <c r="H210" s="79">
        <f t="shared" si="61"/>
        <v>372.5</v>
      </c>
      <c r="I210" s="79">
        <f t="shared" si="61"/>
        <v>411.2</v>
      </c>
      <c r="J210" s="79">
        <f t="shared" si="61"/>
        <v>372.5</v>
      </c>
      <c r="K210" s="79">
        <v>3</v>
      </c>
      <c r="L210" s="79">
        <f t="shared" si="61"/>
        <v>372.5</v>
      </c>
      <c r="M210" s="79">
        <f t="shared" si="61"/>
        <v>301.7</v>
      </c>
      <c r="N210" s="79">
        <f t="shared" si="61"/>
        <v>1490</v>
      </c>
      <c r="O210" s="79">
        <f t="shared" si="61"/>
        <v>1399.6000000000001</v>
      </c>
    </row>
    <row r="211" spans="1:16" ht="27.75" customHeight="1" x14ac:dyDescent="0.2">
      <c r="A211" s="544"/>
      <c r="B211" s="23" t="s">
        <v>62</v>
      </c>
      <c r="C211" s="23"/>
      <c r="D211" s="79"/>
      <c r="E211" s="79"/>
      <c r="F211" s="79"/>
      <c r="G211" s="79"/>
      <c r="H211" s="79"/>
      <c r="I211" s="79"/>
      <c r="J211" s="80"/>
      <c r="K211" s="80"/>
      <c r="L211" s="80"/>
      <c r="M211" s="76"/>
      <c r="N211" s="81"/>
      <c r="O211" s="12"/>
    </row>
    <row r="212" spans="1:16" ht="21" customHeight="1" x14ac:dyDescent="0.2">
      <c r="A212" s="545"/>
      <c r="B212" s="23" t="s">
        <v>63</v>
      </c>
      <c r="C212" s="23"/>
      <c r="D212" s="79">
        <f t="shared" ref="D212:O212" si="62">SUM(D209)</f>
        <v>1490</v>
      </c>
      <c r="E212" s="79">
        <f t="shared" si="62"/>
        <v>1490</v>
      </c>
      <c r="F212" s="79">
        <f t="shared" si="62"/>
        <v>372.5</v>
      </c>
      <c r="G212" s="79">
        <f t="shared" si="62"/>
        <v>411.2</v>
      </c>
      <c r="H212" s="79">
        <f t="shared" si="62"/>
        <v>372.5</v>
      </c>
      <c r="I212" s="79">
        <f t="shared" si="62"/>
        <v>411.2</v>
      </c>
      <c r="J212" s="79">
        <f t="shared" si="62"/>
        <v>372.5</v>
      </c>
      <c r="K212" s="79">
        <f t="shared" si="62"/>
        <v>275.5</v>
      </c>
      <c r="L212" s="79">
        <f t="shared" si="62"/>
        <v>372.5</v>
      </c>
      <c r="M212" s="79">
        <f t="shared" si="62"/>
        <v>301.7</v>
      </c>
      <c r="N212" s="79">
        <f t="shared" si="62"/>
        <v>1490</v>
      </c>
      <c r="O212" s="79">
        <f t="shared" si="62"/>
        <v>1399.6000000000001</v>
      </c>
      <c r="P212" s="101"/>
    </row>
    <row r="213" spans="1:16" ht="31.5" x14ac:dyDescent="0.2">
      <c r="A213" s="545"/>
      <c r="B213" s="82" t="s">
        <v>64</v>
      </c>
      <c r="C213" s="8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40"/>
      <c r="P213" s="101"/>
    </row>
    <row r="214" spans="1:16" ht="18.75" x14ac:dyDescent="0.2">
      <c r="A214" s="29" t="s">
        <v>2</v>
      </c>
      <c r="B214" s="40"/>
      <c r="C214" s="40"/>
      <c r="D214" s="34">
        <f t="shared" ref="D214:O214" si="63">SUM(D210+D205)</f>
        <v>5890</v>
      </c>
      <c r="E214" s="34">
        <f t="shared" si="63"/>
        <v>5890</v>
      </c>
      <c r="F214" s="34">
        <f t="shared" si="63"/>
        <v>1472.5</v>
      </c>
      <c r="G214" s="34">
        <f t="shared" si="63"/>
        <v>983.40000000000009</v>
      </c>
      <c r="H214" s="34">
        <f t="shared" si="63"/>
        <v>1472.5</v>
      </c>
      <c r="I214" s="34">
        <f t="shared" si="63"/>
        <v>983.5</v>
      </c>
      <c r="J214" s="34">
        <f t="shared" si="63"/>
        <v>1472.5</v>
      </c>
      <c r="K214" s="34">
        <f t="shared" si="63"/>
        <v>1354</v>
      </c>
      <c r="L214" s="34">
        <f t="shared" si="63"/>
        <v>1472.5</v>
      </c>
      <c r="M214" s="34">
        <f t="shared" si="63"/>
        <v>2155.5</v>
      </c>
      <c r="N214" s="34">
        <f t="shared" si="63"/>
        <v>5890</v>
      </c>
      <c r="O214" s="34">
        <f t="shared" si="63"/>
        <v>5748.9000000000005</v>
      </c>
      <c r="P214" s="101"/>
    </row>
    <row r="215" spans="1:16" s="1" customFormat="1" ht="32.25" customHeight="1" x14ac:dyDescent="0.2">
      <c r="A215" s="83"/>
      <c r="B215" s="42" t="s">
        <v>62</v>
      </c>
      <c r="C215" s="42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67"/>
      <c r="P215" s="152"/>
    </row>
    <row r="216" spans="1:16" s="1" customFormat="1" ht="32.25" customHeight="1" x14ac:dyDescent="0.2">
      <c r="A216" s="83"/>
      <c r="B216" s="42" t="s">
        <v>63</v>
      </c>
      <c r="C216" s="42"/>
      <c r="D216" s="34">
        <f t="shared" ref="D216:O216" si="64">SUM(D212+D207)</f>
        <v>5890</v>
      </c>
      <c r="E216" s="34">
        <f t="shared" si="64"/>
        <v>5890</v>
      </c>
      <c r="F216" s="34">
        <f t="shared" si="64"/>
        <v>1472.5</v>
      </c>
      <c r="G216" s="34">
        <f t="shared" si="64"/>
        <v>983.40000000000009</v>
      </c>
      <c r="H216" s="34">
        <f t="shared" si="64"/>
        <v>1472.5</v>
      </c>
      <c r="I216" s="34">
        <f t="shared" si="64"/>
        <v>983.5</v>
      </c>
      <c r="J216" s="34">
        <f t="shared" si="64"/>
        <v>1472.5</v>
      </c>
      <c r="K216" s="34">
        <f t="shared" si="64"/>
        <v>1626.5</v>
      </c>
      <c r="L216" s="34">
        <f t="shared" si="64"/>
        <v>1472.5</v>
      </c>
      <c r="M216" s="34">
        <f t="shared" si="64"/>
        <v>2155.5</v>
      </c>
      <c r="N216" s="34">
        <f t="shared" si="64"/>
        <v>5890</v>
      </c>
      <c r="O216" s="34">
        <f t="shared" si="64"/>
        <v>5748.9000000000005</v>
      </c>
    </row>
    <row r="217" spans="1:16" s="1" customFormat="1" ht="32.25" customHeight="1" x14ac:dyDescent="0.2">
      <c r="A217" s="29"/>
      <c r="B217" s="88" t="s">
        <v>64</v>
      </c>
      <c r="C217" s="325"/>
      <c r="D217" s="30">
        <f t="shared" ref="D217:M217" si="65">SUM(D213+D208)</f>
        <v>0</v>
      </c>
      <c r="E217" s="30">
        <f t="shared" si="65"/>
        <v>0</v>
      </c>
      <c r="F217" s="30">
        <f t="shared" si="65"/>
        <v>0</v>
      </c>
      <c r="G217" s="30">
        <f t="shared" si="65"/>
        <v>0</v>
      </c>
      <c r="H217" s="30">
        <f t="shared" si="65"/>
        <v>0</v>
      </c>
      <c r="I217" s="30">
        <f t="shared" si="65"/>
        <v>0</v>
      </c>
      <c r="J217" s="30">
        <f t="shared" si="65"/>
        <v>0</v>
      </c>
      <c r="K217" s="30">
        <f t="shared" si="65"/>
        <v>0</v>
      </c>
      <c r="L217" s="30">
        <f t="shared" si="65"/>
        <v>0</v>
      </c>
      <c r="M217" s="30">
        <f t="shared" si="65"/>
        <v>0</v>
      </c>
      <c r="N217" s="257"/>
      <c r="O217" s="258"/>
    </row>
    <row r="218" spans="1:16" s="1" customFormat="1" ht="32.25" customHeight="1" x14ac:dyDescent="0.25">
      <c r="A218" s="641" t="s">
        <v>30</v>
      </c>
      <c r="B218" s="642"/>
      <c r="C218" s="642"/>
      <c r="D218" s="642"/>
      <c r="E218" s="642"/>
      <c r="F218" s="642"/>
      <c r="G218" s="642"/>
      <c r="H218" s="642"/>
      <c r="I218" s="642"/>
      <c r="J218" s="642"/>
      <c r="K218" s="642"/>
      <c r="L218" s="642"/>
      <c r="M218" s="642"/>
      <c r="N218" s="550"/>
      <c r="O218" s="643"/>
    </row>
    <row r="219" spans="1:16" s="1" customFormat="1" ht="136.5" customHeight="1" x14ac:dyDescent="0.2">
      <c r="A219" s="438"/>
      <c r="B219" s="498" t="s">
        <v>193</v>
      </c>
      <c r="C219" s="440"/>
      <c r="D219" s="484">
        <v>6377.3</v>
      </c>
      <c r="E219" s="484">
        <v>6377.3</v>
      </c>
      <c r="F219" s="484">
        <v>1594.3</v>
      </c>
      <c r="G219" s="484"/>
      <c r="H219" s="484">
        <v>1594.3</v>
      </c>
      <c r="I219" s="484"/>
      <c r="J219" s="484">
        <v>1594.3</v>
      </c>
      <c r="K219" s="484"/>
      <c r="L219" s="484">
        <v>1594.3</v>
      </c>
      <c r="M219" s="484">
        <v>5137.5</v>
      </c>
      <c r="N219" s="485">
        <f>SUM(F219+H219+J219+L219)</f>
        <v>6377.2</v>
      </c>
      <c r="O219" s="485">
        <f>SUM(G219+I219+K219+K219+M219)</f>
        <v>5137.5</v>
      </c>
    </row>
    <row r="220" spans="1:16" s="1" customFormat="1" ht="32.25" customHeight="1" x14ac:dyDescent="0.25">
      <c r="A220" s="438"/>
      <c r="B220" s="469" t="s">
        <v>62</v>
      </c>
      <c r="C220" s="440"/>
      <c r="D220" s="440"/>
      <c r="E220" s="440"/>
      <c r="F220" s="440"/>
      <c r="G220" s="440"/>
      <c r="H220" s="440"/>
      <c r="I220" s="440"/>
      <c r="J220" s="440"/>
      <c r="K220" s="440"/>
      <c r="L220" s="440"/>
      <c r="M220" s="440"/>
      <c r="N220" s="439"/>
      <c r="O220" s="439"/>
    </row>
    <row r="221" spans="1:16" s="1" customFormat="1" ht="32.25" customHeight="1" x14ac:dyDescent="0.2">
      <c r="A221" s="438"/>
      <c r="B221" s="469" t="s">
        <v>63</v>
      </c>
      <c r="C221" s="440"/>
      <c r="D221" s="484">
        <v>6377.3</v>
      </c>
      <c r="E221" s="484">
        <v>6377.3</v>
      </c>
      <c r="F221" s="484">
        <v>1594.3</v>
      </c>
      <c r="G221" s="484"/>
      <c r="H221" s="484">
        <v>1594.3</v>
      </c>
      <c r="I221" s="484"/>
      <c r="J221" s="484">
        <v>1594.3</v>
      </c>
      <c r="K221" s="484"/>
      <c r="L221" s="484">
        <v>1594.3</v>
      </c>
      <c r="M221" s="484">
        <v>5137.5</v>
      </c>
      <c r="N221" s="485">
        <f>SUM(F221+H221+J221+L221)</f>
        <v>6377.2</v>
      </c>
      <c r="O221" s="485">
        <f>SUM(G221+I221+K221+K221+M221)</f>
        <v>5137.5</v>
      </c>
    </row>
    <row r="222" spans="1:16" s="1" customFormat="1" ht="32.25" customHeight="1" x14ac:dyDescent="0.25">
      <c r="A222" s="438"/>
      <c r="B222" s="469" t="s">
        <v>64</v>
      </c>
      <c r="C222" s="440"/>
      <c r="D222" s="440"/>
      <c r="E222" s="440"/>
      <c r="F222" s="440"/>
      <c r="G222" s="440"/>
      <c r="H222" s="440"/>
      <c r="I222" s="440"/>
      <c r="J222" s="440"/>
      <c r="K222" s="440"/>
      <c r="L222" s="440"/>
      <c r="M222" s="440"/>
      <c r="N222" s="439"/>
      <c r="O222" s="439"/>
    </row>
    <row r="223" spans="1:16" s="1" customFormat="1" ht="66" customHeight="1" x14ac:dyDescent="0.2">
      <c r="A223" s="438"/>
      <c r="B223" s="320" t="s">
        <v>194</v>
      </c>
      <c r="C223" s="440"/>
      <c r="D223" s="486">
        <v>162</v>
      </c>
      <c r="E223" s="486">
        <v>162</v>
      </c>
      <c r="F223" s="484"/>
      <c r="G223" s="484"/>
      <c r="H223" s="484"/>
      <c r="I223" s="484"/>
      <c r="J223" s="484">
        <v>149.69999999999999</v>
      </c>
      <c r="K223" s="484">
        <v>149.69999999999999</v>
      </c>
      <c r="L223" s="484">
        <v>12.3</v>
      </c>
      <c r="M223" s="484">
        <v>10</v>
      </c>
      <c r="N223" s="487">
        <f>SUM(F223+H223+J223+L223)</f>
        <v>162</v>
      </c>
      <c r="O223" s="485">
        <f>SUM(G223+I223+K223+M223)</f>
        <v>159.69999999999999</v>
      </c>
    </row>
    <row r="224" spans="1:16" s="1" customFormat="1" ht="32.25" customHeight="1" x14ac:dyDescent="0.25">
      <c r="A224" s="438"/>
      <c r="B224" s="236" t="s">
        <v>62</v>
      </c>
      <c r="C224" s="440"/>
      <c r="D224" s="484"/>
      <c r="E224" s="484"/>
      <c r="F224" s="484"/>
      <c r="G224" s="484"/>
      <c r="H224" s="484"/>
      <c r="I224" s="484"/>
      <c r="J224" s="484"/>
      <c r="K224" s="484"/>
      <c r="L224" s="484"/>
      <c r="M224" s="484"/>
      <c r="N224" s="488"/>
      <c r="O224" s="488"/>
    </row>
    <row r="225" spans="1:16" s="1" customFormat="1" ht="32.25" customHeight="1" x14ac:dyDescent="0.2">
      <c r="A225" s="438"/>
      <c r="B225" s="236" t="s">
        <v>63</v>
      </c>
      <c r="C225" s="440"/>
      <c r="D225" s="486">
        <v>162</v>
      </c>
      <c r="E225" s="486">
        <v>162</v>
      </c>
      <c r="F225" s="484"/>
      <c r="G225" s="484"/>
      <c r="H225" s="484"/>
      <c r="I225" s="484"/>
      <c r="J225" s="484">
        <v>149.69999999999999</v>
      </c>
      <c r="K225" s="484">
        <v>149.69999999999999</v>
      </c>
      <c r="L225" s="484">
        <v>12.3</v>
      </c>
      <c r="M225" s="484">
        <v>10</v>
      </c>
      <c r="N225" s="487">
        <f>SUM(F225+H225+J225+L225)</f>
        <v>162</v>
      </c>
      <c r="O225" s="485">
        <f>SUM(G225+I225+K225+M225)</f>
        <v>159.69999999999999</v>
      </c>
    </row>
    <row r="226" spans="1:16" s="1" customFormat="1" ht="32.25" customHeight="1" x14ac:dyDescent="0.25">
      <c r="A226" s="438"/>
      <c r="B226" s="236" t="s">
        <v>64</v>
      </c>
      <c r="C226" s="440"/>
      <c r="D226" s="440"/>
      <c r="E226" s="440"/>
      <c r="F226" s="440"/>
      <c r="G226" s="440"/>
      <c r="H226" s="440"/>
      <c r="I226" s="440"/>
      <c r="J226" s="440"/>
      <c r="K226" s="440"/>
      <c r="L226" s="440"/>
      <c r="M226" s="440"/>
      <c r="N226" s="439"/>
      <c r="O226" s="439"/>
    </row>
    <row r="227" spans="1:16" s="1" customFormat="1" ht="55.5" customHeight="1" x14ac:dyDescent="0.25">
      <c r="A227" s="438"/>
      <c r="B227" s="320" t="s">
        <v>195</v>
      </c>
      <c r="C227" s="440"/>
      <c r="D227" s="484">
        <v>3219.8</v>
      </c>
      <c r="E227" s="484">
        <v>3219.8</v>
      </c>
      <c r="F227" s="484"/>
      <c r="G227" s="484"/>
      <c r="H227" s="484"/>
      <c r="I227" s="484"/>
      <c r="J227" s="484">
        <v>3219.8</v>
      </c>
      <c r="K227" s="484">
        <v>3219.8</v>
      </c>
      <c r="L227" s="484"/>
      <c r="M227" s="484"/>
      <c r="N227" s="488">
        <f>SUM(F227+H227+J227+L227)</f>
        <v>3219.8</v>
      </c>
      <c r="O227" s="488">
        <f>SUM(G227+I227+K227+M227)</f>
        <v>3219.8</v>
      </c>
    </row>
    <row r="228" spans="1:16" s="1" customFormat="1" ht="26.25" customHeight="1" x14ac:dyDescent="0.25">
      <c r="A228" s="438"/>
      <c r="B228" s="236" t="s">
        <v>62</v>
      </c>
      <c r="C228" s="440"/>
      <c r="D228" s="484"/>
      <c r="E228" s="484"/>
      <c r="F228" s="484"/>
      <c r="G228" s="484"/>
      <c r="H228" s="484"/>
      <c r="I228" s="484"/>
      <c r="J228" s="484"/>
      <c r="K228" s="484"/>
      <c r="L228" s="484"/>
      <c r="M228" s="484"/>
      <c r="N228" s="488"/>
      <c r="O228" s="488"/>
    </row>
    <row r="229" spans="1:16" s="1" customFormat="1" ht="32.25" customHeight="1" x14ac:dyDescent="0.25">
      <c r="A229" s="438"/>
      <c r="B229" s="236" t="s">
        <v>63</v>
      </c>
      <c r="C229" s="440"/>
      <c r="D229" s="484">
        <v>3219.8</v>
      </c>
      <c r="E229" s="484">
        <v>3219.8</v>
      </c>
      <c r="F229" s="484"/>
      <c r="G229" s="484"/>
      <c r="H229" s="484"/>
      <c r="I229" s="484"/>
      <c r="J229" s="484">
        <v>3219.8</v>
      </c>
      <c r="K229" s="484">
        <v>3219.8</v>
      </c>
      <c r="L229" s="484"/>
      <c r="M229" s="484"/>
      <c r="N229" s="488">
        <f>SUM(F229+H229+J229+L229)</f>
        <v>3219.8</v>
      </c>
      <c r="O229" s="488">
        <f>SUM(G229+I229+K229+M229)</f>
        <v>3219.8</v>
      </c>
    </row>
    <row r="230" spans="1:16" s="1" customFormat="1" ht="32.25" customHeight="1" x14ac:dyDescent="0.25">
      <c r="A230" s="438"/>
      <c r="B230" s="236" t="s">
        <v>64</v>
      </c>
      <c r="C230" s="440"/>
      <c r="D230" s="440"/>
      <c r="E230" s="440"/>
      <c r="F230" s="440"/>
      <c r="G230" s="440"/>
      <c r="H230" s="440"/>
      <c r="I230" s="440"/>
      <c r="J230" s="440"/>
      <c r="K230" s="440"/>
      <c r="L230" s="440"/>
      <c r="M230" s="440"/>
      <c r="N230" s="439"/>
      <c r="O230" s="439"/>
    </row>
    <row r="231" spans="1:16" s="468" customFormat="1" ht="54" customHeight="1" x14ac:dyDescent="0.2">
      <c r="A231" s="543"/>
      <c r="B231" s="469" t="s">
        <v>196</v>
      </c>
      <c r="C231" s="469"/>
      <c r="D231" s="490">
        <v>541.20000000000005</v>
      </c>
      <c r="E231" s="490">
        <v>541.20000000000005</v>
      </c>
      <c r="F231" s="471"/>
      <c r="G231" s="471"/>
      <c r="H231" s="471">
        <v>68.099999999999994</v>
      </c>
      <c r="I231" s="471"/>
      <c r="J231" s="474">
        <v>365.6</v>
      </c>
      <c r="K231" s="471">
        <v>365.6</v>
      </c>
      <c r="L231" s="471">
        <v>107.5</v>
      </c>
      <c r="M231" s="491">
        <v>107.5</v>
      </c>
      <c r="N231" s="485">
        <f>SUM(F231+H231+J231+L231)</f>
        <v>541.20000000000005</v>
      </c>
      <c r="O231" s="485">
        <f>SUM(G231+I231+K231+M231)</f>
        <v>473.1</v>
      </c>
      <c r="P231" s="296"/>
    </row>
    <row r="232" spans="1:16" s="468" customFormat="1" ht="16.5" customHeight="1" x14ac:dyDescent="0.2">
      <c r="A232" s="543"/>
      <c r="B232" s="469" t="s">
        <v>62</v>
      </c>
      <c r="C232" s="469"/>
      <c r="D232" s="470"/>
      <c r="E232" s="470"/>
      <c r="F232" s="471"/>
      <c r="G232" s="471"/>
      <c r="H232" s="471"/>
      <c r="I232" s="471"/>
      <c r="J232" s="474"/>
      <c r="K232" s="471"/>
      <c r="L232" s="471"/>
      <c r="M232" s="472"/>
      <c r="N232" s="489"/>
      <c r="O232" s="481"/>
      <c r="P232" s="296"/>
    </row>
    <row r="233" spans="1:16" s="468" customFormat="1" ht="15.75" x14ac:dyDescent="0.2">
      <c r="A233" s="543"/>
      <c r="B233" s="469" t="s">
        <v>63</v>
      </c>
      <c r="C233" s="469"/>
      <c r="D233" s="490">
        <v>541.20000000000005</v>
      </c>
      <c r="E233" s="490">
        <v>541.20000000000005</v>
      </c>
      <c r="F233" s="471"/>
      <c r="G233" s="471"/>
      <c r="H233" s="471">
        <v>68.099999999999994</v>
      </c>
      <c r="I233" s="471"/>
      <c r="J233" s="474">
        <v>365.6</v>
      </c>
      <c r="K233" s="471">
        <v>365.6</v>
      </c>
      <c r="L233" s="471">
        <v>107.5</v>
      </c>
      <c r="M233" s="491">
        <v>107.5</v>
      </c>
      <c r="N233" s="485">
        <f>SUM(F233+H233+J233+L233)</f>
        <v>541.20000000000005</v>
      </c>
      <c r="O233" s="485">
        <f>SUM(G233+I233+K233+M233)</f>
        <v>473.1</v>
      </c>
      <c r="P233" s="296"/>
    </row>
    <row r="234" spans="1:16" s="468" customFormat="1" ht="31.5" x14ac:dyDescent="0.2">
      <c r="A234" s="543"/>
      <c r="B234" s="469" t="s">
        <v>64</v>
      </c>
      <c r="C234" s="469"/>
      <c r="D234" s="470"/>
      <c r="E234" s="470"/>
      <c r="F234" s="471"/>
      <c r="G234" s="471"/>
      <c r="H234" s="471"/>
      <c r="I234" s="471"/>
      <c r="J234" s="474"/>
      <c r="K234" s="471"/>
      <c r="L234" s="471"/>
      <c r="M234" s="472"/>
      <c r="N234" s="489"/>
      <c r="O234" s="481"/>
      <c r="P234" s="296"/>
    </row>
    <row r="235" spans="1:16" s="468" customFormat="1" ht="47.25" x14ac:dyDescent="0.2">
      <c r="A235" s="543"/>
      <c r="B235" s="469" t="s">
        <v>197</v>
      </c>
      <c r="C235" s="469"/>
      <c r="D235" s="490">
        <v>68</v>
      </c>
      <c r="E235" s="490">
        <v>68</v>
      </c>
      <c r="F235" s="471"/>
      <c r="G235" s="471"/>
      <c r="H235" s="471"/>
      <c r="I235" s="471"/>
      <c r="J235" s="474"/>
      <c r="K235" s="471"/>
      <c r="L235" s="471">
        <v>68</v>
      </c>
      <c r="M235" s="471">
        <v>68</v>
      </c>
      <c r="N235" s="487">
        <f>SUM(F235+H235+J235+L235)</f>
        <v>68</v>
      </c>
      <c r="O235" s="487">
        <f>SUM(G235+I235+K235+M235)</f>
        <v>68</v>
      </c>
      <c r="P235" s="296"/>
    </row>
    <row r="236" spans="1:16" s="468" customFormat="1" ht="15.75" x14ac:dyDescent="0.2">
      <c r="A236" s="543"/>
      <c r="B236" s="469" t="s">
        <v>62</v>
      </c>
      <c r="C236" s="469"/>
      <c r="D236" s="470"/>
      <c r="E236" s="470"/>
      <c r="F236" s="471"/>
      <c r="G236" s="471"/>
      <c r="H236" s="471"/>
      <c r="I236" s="471"/>
      <c r="J236" s="474"/>
      <c r="K236" s="471"/>
      <c r="L236" s="471"/>
      <c r="M236" s="472"/>
      <c r="N236" s="489"/>
      <c r="O236" s="481"/>
      <c r="P236" s="296"/>
    </row>
    <row r="237" spans="1:16" s="468" customFormat="1" ht="15.75" x14ac:dyDescent="0.2">
      <c r="A237" s="543"/>
      <c r="B237" s="469" t="s">
        <v>63</v>
      </c>
      <c r="C237" s="469"/>
      <c r="D237" s="490">
        <v>68</v>
      </c>
      <c r="E237" s="490">
        <v>68</v>
      </c>
      <c r="F237" s="471"/>
      <c r="G237" s="471"/>
      <c r="H237" s="471"/>
      <c r="I237" s="471"/>
      <c r="J237" s="474"/>
      <c r="K237" s="471"/>
      <c r="L237" s="471">
        <v>68</v>
      </c>
      <c r="M237" s="471">
        <v>68</v>
      </c>
      <c r="N237" s="487">
        <f>SUM(F237+H237+J237+L237)</f>
        <v>68</v>
      </c>
      <c r="O237" s="487">
        <f>SUM(G237+I237+K237+M237)</f>
        <v>68</v>
      </c>
      <c r="P237" s="296"/>
    </row>
    <row r="238" spans="1:16" s="468" customFormat="1" ht="31.5" x14ac:dyDescent="0.2">
      <c r="A238" s="543"/>
      <c r="B238" s="469" t="s">
        <v>64</v>
      </c>
      <c r="C238" s="469"/>
      <c r="D238" s="470"/>
      <c r="E238" s="470"/>
      <c r="F238" s="471"/>
      <c r="G238" s="471"/>
      <c r="H238" s="471"/>
      <c r="I238" s="471"/>
      <c r="J238" s="474"/>
      <c r="K238" s="471"/>
      <c r="L238" s="471"/>
      <c r="M238" s="472"/>
      <c r="N238" s="489"/>
      <c r="O238" s="481"/>
      <c r="P238" s="296"/>
    </row>
    <row r="239" spans="1:16" s="468" customFormat="1" ht="63" x14ac:dyDescent="0.2">
      <c r="A239" s="543"/>
      <c r="B239" s="469" t="s">
        <v>198</v>
      </c>
      <c r="C239" s="469"/>
      <c r="D239" s="470">
        <v>200</v>
      </c>
      <c r="E239" s="470">
        <v>200</v>
      </c>
      <c r="F239" s="471"/>
      <c r="G239" s="471"/>
      <c r="H239" s="471"/>
      <c r="I239" s="471"/>
      <c r="J239" s="474">
        <v>200</v>
      </c>
      <c r="K239" s="471">
        <v>200</v>
      </c>
      <c r="L239" s="471"/>
      <c r="M239" s="472"/>
      <c r="N239" s="487">
        <f>SUM(F239+H239+J239+L239)</f>
        <v>200</v>
      </c>
      <c r="O239" s="487">
        <f>SUM(G239+I239+K239+M239)</f>
        <v>200</v>
      </c>
      <c r="P239" s="296"/>
    </row>
    <row r="240" spans="1:16" s="468" customFormat="1" ht="15.75" x14ac:dyDescent="0.2">
      <c r="A240" s="543"/>
      <c r="B240" s="469" t="s">
        <v>62</v>
      </c>
      <c r="C240" s="469"/>
      <c r="D240" s="470"/>
      <c r="E240" s="470"/>
      <c r="F240" s="471"/>
      <c r="G240" s="471"/>
      <c r="H240" s="471"/>
      <c r="I240" s="471"/>
      <c r="J240" s="474"/>
      <c r="K240" s="471"/>
      <c r="L240" s="471"/>
      <c r="M240" s="472"/>
      <c r="N240" s="489"/>
      <c r="O240" s="481"/>
      <c r="P240" s="296"/>
    </row>
    <row r="241" spans="1:16" s="468" customFormat="1" ht="15.75" x14ac:dyDescent="0.2">
      <c r="A241" s="543"/>
      <c r="B241" s="469" t="s">
        <v>63</v>
      </c>
      <c r="C241" s="469"/>
      <c r="D241" s="470">
        <v>200</v>
      </c>
      <c r="E241" s="470">
        <v>200</v>
      </c>
      <c r="F241" s="471"/>
      <c r="G241" s="471"/>
      <c r="H241" s="471"/>
      <c r="I241" s="471"/>
      <c r="J241" s="474">
        <v>200</v>
      </c>
      <c r="K241" s="471">
        <v>200</v>
      </c>
      <c r="L241" s="471"/>
      <c r="M241" s="472"/>
      <c r="N241" s="487">
        <f>SUM(F241+H241+J241+L241)</f>
        <v>200</v>
      </c>
      <c r="O241" s="487">
        <f>SUM(G241+I241+K241+M241)</f>
        <v>200</v>
      </c>
      <c r="P241" s="296"/>
    </row>
    <row r="242" spans="1:16" s="468" customFormat="1" ht="31.5" x14ac:dyDescent="0.2">
      <c r="A242" s="543"/>
      <c r="B242" s="469" t="s">
        <v>64</v>
      </c>
      <c r="C242" s="469"/>
      <c r="D242" s="470"/>
      <c r="E242" s="470"/>
      <c r="F242" s="471"/>
      <c r="G242" s="471"/>
      <c r="H242" s="471"/>
      <c r="I242" s="471"/>
      <c r="J242" s="474"/>
      <c r="K242" s="471"/>
      <c r="L242" s="471"/>
      <c r="M242" s="472"/>
      <c r="N242" s="489"/>
      <c r="O242" s="481"/>
      <c r="P242" s="296"/>
    </row>
    <row r="243" spans="1:16" s="468" customFormat="1" ht="47.25" x14ac:dyDescent="0.2">
      <c r="A243" s="543"/>
      <c r="B243" s="469" t="s">
        <v>199</v>
      </c>
      <c r="C243" s="469"/>
      <c r="D243" s="470">
        <v>300</v>
      </c>
      <c r="E243" s="470">
        <v>300</v>
      </c>
      <c r="F243" s="471"/>
      <c r="G243" s="471"/>
      <c r="H243" s="471"/>
      <c r="I243" s="471"/>
      <c r="J243" s="474"/>
      <c r="K243" s="471"/>
      <c r="L243" s="470">
        <v>300</v>
      </c>
      <c r="M243" s="472"/>
      <c r="N243" s="487">
        <f>SUM(F243+H243+J243+L243)</f>
        <v>300</v>
      </c>
      <c r="O243" s="487">
        <f>SUM(G243+I243+K243+M243)</f>
        <v>0</v>
      </c>
      <c r="P243" s="296"/>
    </row>
    <row r="244" spans="1:16" s="468" customFormat="1" ht="15.75" x14ac:dyDescent="0.2">
      <c r="A244" s="543"/>
      <c r="B244" s="469" t="s">
        <v>62</v>
      </c>
      <c r="C244" s="469"/>
      <c r="D244" s="470"/>
      <c r="E244" s="470"/>
      <c r="F244" s="471"/>
      <c r="G244" s="471"/>
      <c r="H244" s="471"/>
      <c r="I244" s="471"/>
      <c r="J244" s="474"/>
      <c r="K244" s="471"/>
      <c r="L244" s="471"/>
      <c r="M244" s="472"/>
      <c r="N244" s="489"/>
      <c r="O244" s="481"/>
      <c r="P244" s="296"/>
    </row>
    <row r="245" spans="1:16" s="468" customFormat="1" ht="15.75" x14ac:dyDescent="0.2">
      <c r="A245" s="543"/>
      <c r="B245" s="469" t="s">
        <v>63</v>
      </c>
      <c r="C245" s="469"/>
      <c r="D245" s="470">
        <v>300</v>
      </c>
      <c r="E245" s="470">
        <v>300</v>
      </c>
      <c r="F245" s="471"/>
      <c r="G245" s="471"/>
      <c r="H245" s="471"/>
      <c r="I245" s="471"/>
      <c r="J245" s="474"/>
      <c r="K245" s="471"/>
      <c r="L245" s="470">
        <v>300</v>
      </c>
      <c r="M245" s="472"/>
      <c r="N245" s="487">
        <f>SUM(F245+H245+J245+L245)</f>
        <v>300</v>
      </c>
      <c r="O245" s="487">
        <f>SUM(G245+I245+K245+M245)</f>
        <v>0</v>
      </c>
      <c r="P245" s="296"/>
    </row>
    <row r="246" spans="1:16" s="468" customFormat="1" ht="31.5" x14ac:dyDescent="0.2">
      <c r="A246" s="543"/>
      <c r="B246" s="469" t="s">
        <v>64</v>
      </c>
      <c r="C246" s="469"/>
      <c r="D246" s="470"/>
      <c r="E246" s="470"/>
      <c r="F246" s="471"/>
      <c r="G246" s="471"/>
      <c r="H246" s="471"/>
      <c r="I246" s="471"/>
      <c r="J246" s="474"/>
      <c r="K246" s="471"/>
      <c r="L246" s="471"/>
      <c r="M246" s="472"/>
      <c r="N246" s="489"/>
      <c r="O246" s="481"/>
      <c r="P246" s="296"/>
    </row>
    <row r="247" spans="1:16" s="468" customFormat="1" ht="63" x14ac:dyDescent="0.2">
      <c r="A247" s="543"/>
      <c r="B247" s="469" t="s">
        <v>200</v>
      </c>
      <c r="C247" s="469"/>
      <c r="D247" s="490">
        <v>300</v>
      </c>
      <c r="E247" s="490">
        <v>300</v>
      </c>
      <c r="F247" s="471"/>
      <c r="G247" s="471"/>
      <c r="H247" s="471"/>
      <c r="I247" s="471"/>
      <c r="J247" s="474">
        <v>240</v>
      </c>
      <c r="K247" s="471">
        <v>240</v>
      </c>
      <c r="L247" s="471">
        <v>60</v>
      </c>
      <c r="M247" s="491">
        <v>60</v>
      </c>
      <c r="N247" s="487">
        <f>SUM(F247+H247+J247+L247)</f>
        <v>300</v>
      </c>
      <c r="O247" s="487">
        <f>SUM(G247+I247+K247+M247)</f>
        <v>300</v>
      </c>
      <c r="P247" s="296"/>
    </row>
    <row r="248" spans="1:16" s="468" customFormat="1" ht="15.75" x14ac:dyDescent="0.2">
      <c r="A248" s="543"/>
      <c r="B248" s="469" t="s">
        <v>62</v>
      </c>
      <c r="C248" s="469"/>
      <c r="D248" s="470"/>
      <c r="E248" s="470"/>
      <c r="F248" s="471"/>
      <c r="G248" s="471"/>
      <c r="H248" s="471"/>
      <c r="I248" s="471"/>
      <c r="J248" s="474"/>
      <c r="K248" s="471"/>
      <c r="L248" s="471"/>
      <c r="M248" s="472"/>
      <c r="N248" s="489"/>
      <c r="O248" s="481"/>
      <c r="P248" s="296"/>
    </row>
    <row r="249" spans="1:16" s="468" customFormat="1" ht="15.75" x14ac:dyDescent="0.2">
      <c r="A249" s="543"/>
      <c r="B249" s="469" t="s">
        <v>63</v>
      </c>
      <c r="C249" s="469"/>
      <c r="D249" s="490">
        <v>300</v>
      </c>
      <c r="E249" s="490">
        <v>300</v>
      </c>
      <c r="F249" s="471"/>
      <c r="G249" s="471"/>
      <c r="H249" s="471"/>
      <c r="I249" s="471"/>
      <c r="J249" s="474">
        <v>240</v>
      </c>
      <c r="K249" s="471">
        <v>240</v>
      </c>
      <c r="L249" s="471">
        <v>60</v>
      </c>
      <c r="M249" s="491">
        <v>60</v>
      </c>
      <c r="N249" s="487">
        <f>SUM(F249+H249+J249+L249)</f>
        <v>300</v>
      </c>
      <c r="O249" s="487">
        <f>SUM(G249+I249+K249+M249)</f>
        <v>300</v>
      </c>
      <c r="P249" s="296"/>
    </row>
    <row r="250" spans="1:16" s="468" customFormat="1" ht="31.5" x14ac:dyDescent="0.2">
      <c r="A250" s="543"/>
      <c r="B250" s="469" t="s">
        <v>64</v>
      </c>
      <c r="C250" s="469"/>
      <c r="D250" s="470"/>
      <c r="E250" s="470"/>
      <c r="F250" s="471"/>
      <c r="G250" s="471"/>
      <c r="H250" s="471"/>
      <c r="I250" s="471"/>
      <c r="J250" s="474"/>
      <c r="K250" s="471"/>
      <c r="L250" s="471"/>
      <c r="M250" s="472"/>
      <c r="N250" s="489"/>
      <c r="O250" s="481"/>
      <c r="P250" s="296"/>
    </row>
    <row r="251" spans="1:16" s="468" customFormat="1" ht="86.25" customHeight="1" x14ac:dyDescent="0.2">
      <c r="A251" s="543"/>
      <c r="B251" s="469" t="s">
        <v>201</v>
      </c>
      <c r="C251" s="469"/>
      <c r="D251" s="470">
        <v>13.9</v>
      </c>
      <c r="E251" s="470">
        <v>13.9</v>
      </c>
      <c r="F251" s="471"/>
      <c r="G251" s="471"/>
      <c r="H251" s="471"/>
      <c r="I251" s="471"/>
      <c r="J251" s="474">
        <v>13.9</v>
      </c>
      <c r="K251" s="471">
        <v>13.9</v>
      </c>
      <c r="L251" s="471"/>
      <c r="M251" s="472"/>
      <c r="N251" s="487">
        <f>SUM(F251+H251+J251+L251)</f>
        <v>13.9</v>
      </c>
      <c r="O251" s="487">
        <f>SUM(G251+I251+K251+M251)</f>
        <v>13.9</v>
      </c>
      <c r="P251" s="296"/>
    </row>
    <row r="252" spans="1:16" s="468" customFormat="1" ht="15.75" x14ac:dyDescent="0.2">
      <c r="A252" s="543"/>
      <c r="B252" s="469" t="s">
        <v>62</v>
      </c>
      <c r="C252" s="469"/>
      <c r="D252" s="470"/>
      <c r="E252" s="470"/>
      <c r="F252" s="471"/>
      <c r="G252" s="471"/>
      <c r="H252" s="471"/>
      <c r="I252" s="471"/>
      <c r="J252" s="474"/>
      <c r="K252" s="471"/>
      <c r="L252" s="471"/>
      <c r="M252" s="472"/>
      <c r="N252" s="489"/>
      <c r="O252" s="481"/>
      <c r="P252" s="296"/>
    </row>
    <row r="253" spans="1:16" s="468" customFormat="1" ht="15.75" x14ac:dyDescent="0.2">
      <c r="A253" s="543"/>
      <c r="B253" s="469" t="s">
        <v>63</v>
      </c>
      <c r="C253" s="469"/>
      <c r="D253" s="470">
        <v>13.9</v>
      </c>
      <c r="E253" s="470">
        <v>13.9</v>
      </c>
      <c r="F253" s="471"/>
      <c r="G253" s="471"/>
      <c r="H253" s="471"/>
      <c r="I253" s="471"/>
      <c r="J253" s="474">
        <v>13.9</v>
      </c>
      <c r="K253" s="471">
        <v>13.9</v>
      </c>
      <c r="L253" s="471"/>
      <c r="M253" s="472"/>
      <c r="N253" s="487">
        <f>SUM(F253+H253+J253+L253)</f>
        <v>13.9</v>
      </c>
      <c r="O253" s="487">
        <f>SUM(G253+I253+K253+M253)</f>
        <v>13.9</v>
      </c>
      <c r="P253" s="296"/>
    </row>
    <row r="254" spans="1:16" s="468" customFormat="1" ht="31.5" x14ac:dyDescent="0.2">
      <c r="A254" s="543"/>
      <c r="B254" s="469" t="s">
        <v>64</v>
      </c>
      <c r="C254" s="469"/>
      <c r="D254" s="470"/>
      <c r="E254" s="470"/>
      <c r="F254" s="471"/>
      <c r="G254" s="471"/>
      <c r="H254" s="471"/>
      <c r="I254" s="471"/>
      <c r="J254" s="474"/>
      <c r="K254" s="471"/>
      <c r="L254" s="471"/>
      <c r="M254" s="472"/>
      <c r="N254" s="489"/>
      <c r="O254" s="481"/>
      <c r="P254" s="296"/>
    </row>
    <row r="255" spans="1:16" s="468" customFormat="1" ht="78.75" x14ac:dyDescent="0.2">
      <c r="A255" s="543"/>
      <c r="B255" s="469" t="s">
        <v>202</v>
      </c>
      <c r="C255" s="469"/>
      <c r="D255" s="490">
        <v>120.6</v>
      </c>
      <c r="E255" s="490">
        <v>120.6</v>
      </c>
      <c r="F255" s="471"/>
      <c r="G255" s="471"/>
      <c r="H255" s="471"/>
      <c r="I255" s="471"/>
      <c r="J255" s="474">
        <v>90.5</v>
      </c>
      <c r="K255" s="471">
        <v>90.5</v>
      </c>
      <c r="L255" s="471">
        <v>30.1</v>
      </c>
      <c r="M255" s="491">
        <v>30.1</v>
      </c>
      <c r="N255" s="487">
        <f>SUM(F255+H255+J255+L255)</f>
        <v>120.6</v>
      </c>
      <c r="O255" s="487">
        <f>SUM(G255+I255+K255+M255)</f>
        <v>120.6</v>
      </c>
      <c r="P255" s="296"/>
    </row>
    <row r="256" spans="1:16" s="468" customFormat="1" ht="15.75" x14ac:dyDescent="0.2">
      <c r="A256" s="543"/>
      <c r="B256" s="469" t="s">
        <v>62</v>
      </c>
      <c r="C256" s="469"/>
      <c r="D256" s="470"/>
      <c r="E256" s="470"/>
      <c r="F256" s="471"/>
      <c r="G256" s="471"/>
      <c r="H256" s="471"/>
      <c r="I256" s="471"/>
      <c r="J256" s="474"/>
      <c r="K256" s="471"/>
      <c r="L256" s="471"/>
      <c r="M256" s="472"/>
      <c r="N256" s="489"/>
      <c r="O256" s="481"/>
      <c r="P256" s="296"/>
    </row>
    <row r="257" spans="1:16" s="468" customFormat="1" ht="15.75" x14ac:dyDescent="0.2">
      <c r="A257" s="543"/>
      <c r="B257" s="469" t="s">
        <v>63</v>
      </c>
      <c r="C257" s="469"/>
      <c r="D257" s="490">
        <v>120.6</v>
      </c>
      <c r="E257" s="490">
        <v>120.6</v>
      </c>
      <c r="F257" s="471"/>
      <c r="G257" s="471"/>
      <c r="H257" s="471"/>
      <c r="I257" s="471"/>
      <c r="J257" s="474">
        <v>90.5</v>
      </c>
      <c r="K257" s="471">
        <v>90.5</v>
      </c>
      <c r="L257" s="471">
        <v>30.1</v>
      </c>
      <c r="M257" s="491">
        <v>30.1</v>
      </c>
      <c r="N257" s="487">
        <f>SUM(F257+H257+J257+L257)</f>
        <v>120.6</v>
      </c>
      <c r="O257" s="487">
        <f>SUM(G257+I257+K257+M257)</f>
        <v>120.6</v>
      </c>
      <c r="P257" s="296"/>
    </row>
    <row r="258" spans="1:16" s="468" customFormat="1" ht="31.5" x14ac:dyDescent="0.2">
      <c r="A258" s="543"/>
      <c r="B258" s="469" t="s">
        <v>64</v>
      </c>
      <c r="C258" s="469"/>
      <c r="D258" s="470"/>
      <c r="E258" s="470"/>
      <c r="F258" s="471"/>
      <c r="G258" s="471"/>
      <c r="H258" s="471"/>
      <c r="I258" s="471"/>
      <c r="J258" s="474"/>
      <c r="K258" s="471"/>
      <c r="L258" s="471"/>
      <c r="M258" s="472"/>
      <c r="N258" s="489"/>
      <c r="O258" s="481"/>
      <c r="P258" s="296"/>
    </row>
    <row r="259" spans="1:16" s="468" customFormat="1" ht="31.5" x14ac:dyDescent="0.2">
      <c r="A259" s="543"/>
      <c r="B259" s="469" t="s">
        <v>203</v>
      </c>
      <c r="C259" s="469"/>
      <c r="D259" s="470">
        <v>30</v>
      </c>
      <c r="E259" s="470">
        <v>30</v>
      </c>
      <c r="F259" s="471"/>
      <c r="G259" s="471"/>
      <c r="H259" s="471"/>
      <c r="I259" s="471"/>
      <c r="J259" s="474">
        <v>30</v>
      </c>
      <c r="K259" s="471">
        <v>30</v>
      </c>
      <c r="L259" s="471"/>
      <c r="M259" s="472"/>
      <c r="N259" s="487">
        <f>SUM(F259+H259+J259+L259)</f>
        <v>30</v>
      </c>
      <c r="O259" s="487">
        <f>SUM(G259+I259+K259+M259)</f>
        <v>30</v>
      </c>
      <c r="P259" s="296"/>
    </row>
    <row r="260" spans="1:16" s="468" customFormat="1" ht="15.75" x14ac:dyDescent="0.2">
      <c r="A260" s="543"/>
      <c r="B260" s="469" t="s">
        <v>62</v>
      </c>
      <c r="C260" s="469"/>
      <c r="D260" s="470"/>
      <c r="E260" s="470"/>
      <c r="F260" s="471"/>
      <c r="G260" s="471"/>
      <c r="H260" s="471"/>
      <c r="I260" s="471"/>
      <c r="J260" s="474"/>
      <c r="K260" s="471"/>
      <c r="L260" s="471"/>
      <c r="M260" s="472"/>
      <c r="N260" s="489"/>
      <c r="O260" s="481"/>
      <c r="P260" s="296"/>
    </row>
    <row r="261" spans="1:16" s="468" customFormat="1" ht="15.75" x14ac:dyDescent="0.2">
      <c r="A261" s="543"/>
      <c r="B261" s="469" t="s">
        <v>63</v>
      </c>
      <c r="C261" s="469"/>
      <c r="D261" s="470">
        <v>30</v>
      </c>
      <c r="E261" s="470">
        <v>30</v>
      </c>
      <c r="F261" s="471"/>
      <c r="G261" s="471"/>
      <c r="H261" s="471"/>
      <c r="I261" s="471"/>
      <c r="J261" s="474">
        <v>30</v>
      </c>
      <c r="K261" s="471">
        <v>30</v>
      </c>
      <c r="L261" s="471"/>
      <c r="M261" s="472"/>
      <c r="N261" s="487">
        <f>SUM(F261+H261+J261+L261)</f>
        <v>30</v>
      </c>
      <c r="O261" s="487">
        <f>SUM(G261+I261+K261+M261)</f>
        <v>30</v>
      </c>
      <c r="P261" s="296"/>
    </row>
    <row r="262" spans="1:16" s="468" customFormat="1" ht="31.5" x14ac:dyDescent="0.2">
      <c r="A262" s="543"/>
      <c r="B262" s="469" t="s">
        <v>64</v>
      </c>
      <c r="C262" s="469"/>
      <c r="D262" s="470"/>
      <c r="E262" s="470"/>
      <c r="F262" s="471"/>
      <c r="G262" s="471"/>
      <c r="H262" s="471"/>
      <c r="I262" s="471"/>
      <c r="J262" s="474"/>
      <c r="K262" s="471"/>
      <c r="L262" s="471"/>
      <c r="M262" s="472"/>
      <c r="N262" s="489"/>
      <c r="O262" s="481"/>
      <c r="P262" s="296"/>
    </row>
    <row r="263" spans="1:16" s="468" customFormat="1" ht="32.25" thickBot="1" x14ac:dyDescent="0.25">
      <c r="A263" s="543"/>
      <c r="B263" s="496" t="s">
        <v>204</v>
      </c>
      <c r="C263" s="469"/>
      <c r="D263" s="490">
        <v>10</v>
      </c>
      <c r="E263" s="490">
        <v>10</v>
      </c>
      <c r="F263" s="471"/>
      <c r="G263" s="471"/>
      <c r="H263" s="471"/>
      <c r="I263" s="471"/>
      <c r="J263" s="474">
        <v>7.5</v>
      </c>
      <c r="K263" s="471">
        <v>7.5</v>
      </c>
      <c r="L263" s="471">
        <v>2.5</v>
      </c>
      <c r="M263" s="491">
        <v>2.5</v>
      </c>
      <c r="N263" s="487">
        <f>SUM(F263+H263+J263+L263)</f>
        <v>10</v>
      </c>
      <c r="O263" s="487">
        <f>SUM(G263+I263+K263+M263)</f>
        <v>10</v>
      </c>
      <c r="P263" s="296"/>
    </row>
    <row r="264" spans="1:16" s="468" customFormat="1" ht="15.75" x14ac:dyDescent="0.2">
      <c r="A264" s="543"/>
      <c r="B264" s="469" t="s">
        <v>62</v>
      </c>
      <c r="C264" s="469"/>
      <c r="D264" s="470"/>
      <c r="E264" s="470"/>
      <c r="F264" s="471"/>
      <c r="G264" s="471"/>
      <c r="H264" s="471"/>
      <c r="I264" s="471"/>
      <c r="J264" s="474"/>
      <c r="K264" s="471"/>
      <c r="L264" s="471"/>
      <c r="M264" s="472"/>
      <c r="N264" s="489"/>
      <c r="O264" s="481"/>
      <c r="P264" s="296"/>
    </row>
    <row r="265" spans="1:16" s="468" customFormat="1" ht="15.75" x14ac:dyDescent="0.2">
      <c r="A265" s="543"/>
      <c r="B265" s="469" t="s">
        <v>63</v>
      </c>
      <c r="C265" s="469"/>
      <c r="D265" s="490">
        <v>10</v>
      </c>
      <c r="E265" s="490">
        <v>10</v>
      </c>
      <c r="F265" s="471"/>
      <c r="G265" s="471"/>
      <c r="H265" s="471"/>
      <c r="I265" s="471"/>
      <c r="J265" s="474">
        <v>7.5</v>
      </c>
      <c r="K265" s="471">
        <v>7.5</v>
      </c>
      <c r="L265" s="471">
        <v>2.5</v>
      </c>
      <c r="M265" s="491">
        <v>2.5</v>
      </c>
      <c r="N265" s="487">
        <f>SUM(F265+H265+J265+L265)</f>
        <v>10</v>
      </c>
      <c r="O265" s="487">
        <f>SUM(G265+I265+K265+M265)</f>
        <v>10</v>
      </c>
      <c r="P265" s="296"/>
    </row>
    <row r="266" spans="1:16" s="468" customFormat="1" ht="31.5" x14ac:dyDescent="0.2">
      <c r="A266" s="543"/>
      <c r="B266" s="469" t="s">
        <v>64</v>
      </c>
      <c r="C266" s="469"/>
      <c r="D266" s="470"/>
      <c r="E266" s="470"/>
      <c r="F266" s="471"/>
      <c r="G266" s="471"/>
      <c r="H266" s="471"/>
      <c r="I266" s="471"/>
      <c r="J266" s="474"/>
      <c r="K266" s="471"/>
      <c r="L266" s="471"/>
      <c r="M266" s="472"/>
      <c r="N266" s="489"/>
      <c r="O266" s="481"/>
      <c r="P266" s="296"/>
    </row>
    <row r="267" spans="1:16" s="468" customFormat="1" ht="32.25" thickBot="1" x14ac:dyDescent="0.25">
      <c r="A267" s="543"/>
      <c r="B267" s="497" t="s">
        <v>205</v>
      </c>
      <c r="C267" s="469"/>
      <c r="D267" s="490">
        <v>30</v>
      </c>
      <c r="E267" s="490">
        <v>30</v>
      </c>
      <c r="F267" s="471"/>
      <c r="G267" s="471"/>
      <c r="H267" s="471"/>
      <c r="I267" s="471"/>
      <c r="J267" s="474">
        <v>22.5</v>
      </c>
      <c r="K267" s="471">
        <v>22.5</v>
      </c>
      <c r="L267" s="471">
        <v>7.5</v>
      </c>
      <c r="M267" s="491">
        <v>7.5</v>
      </c>
      <c r="N267" s="487">
        <f>SUM(F267+H267+J267+L267)</f>
        <v>30</v>
      </c>
      <c r="O267" s="487">
        <f>SUM(G267+I267+K267+M267)</f>
        <v>30</v>
      </c>
      <c r="P267" s="296"/>
    </row>
    <row r="268" spans="1:16" s="468" customFormat="1" ht="15.75" x14ac:dyDescent="0.2">
      <c r="A268" s="543"/>
      <c r="B268" s="469" t="s">
        <v>62</v>
      </c>
      <c r="C268" s="469"/>
      <c r="D268" s="490"/>
      <c r="E268" s="490"/>
      <c r="F268" s="471"/>
      <c r="G268" s="471"/>
      <c r="H268" s="471"/>
      <c r="I268" s="471"/>
      <c r="J268" s="474"/>
      <c r="K268" s="471"/>
      <c r="L268" s="471"/>
      <c r="M268" s="491"/>
      <c r="N268" s="492"/>
      <c r="O268" s="493"/>
      <c r="P268" s="296"/>
    </row>
    <row r="269" spans="1:16" s="468" customFormat="1" ht="15.75" x14ac:dyDescent="0.2">
      <c r="A269" s="543"/>
      <c r="B269" s="469" t="s">
        <v>63</v>
      </c>
      <c r="C269" s="469"/>
      <c r="D269" s="490">
        <v>30</v>
      </c>
      <c r="E269" s="490">
        <v>30</v>
      </c>
      <c r="F269" s="471"/>
      <c r="G269" s="471"/>
      <c r="H269" s="471"/>
      <c r="I269" s="471"/>
      <c r="J269" s="474">
        <v>22.5</v>
      </c>
      <c r="K269" s="471">
        <v>22.5</v>
      </c>
      <c r="L269" s="471">
        <v>7.5</v>
      </c>
      <c r="M269" s="491">
        <v>7.5</v>
      </c>
      <c r="N269" s="487">
        <f>SUM(F269+H269+J269+L269)</f>
        <v>30</v>
      </c>
      <c r="O269" s="487">
        <f>SUM(G269+I269+K269+M269)</f>
        <v>30</v>
      </c>
      <c r="P269" s="296"/>
    </row>
    <row r="270" spans="1:16" s="468" customFormat="1" ht="31.5" x14ac:dyDescent="0.2">
      <c r="A270" s="543"/>
      <c r="B270" s="469" t="s">
        <v>64</v>
      </c>
      <c r="C270" s="469"/>
      <c r="D270" s="470"/>
      <c r="E270" s="470"/>
      <c r="F270" s="471"/>
      <c r="G270" s="471"/>
      <c r="H270" s="471"/>
      <c r="I270" s="471"/>
      <c r="J270" s="474"/>
      <c r="K270" s="471"/>
      <c r="L270" s="471"/>
      <c r="M270" s="472"/>
      <c r="N270" s="489"/>
      <c r="O270" s="481"/>
      <c r="P270" s="296"/>
    </row>
    <row r="271" spans="1:16" s="468" customFormat="1" ht="48" thickBot="1" x14ac:dyDescent="0.25">
      <c r="A271" s="543"/>
      <c r="B271" s="497" t="s">
        <v>206</v>
      </c>
      <c r="C271" s="469"/>
      <c r="D271" s="490">
        <v>96</v>
      </c>
      <c r="E271" s="490">
        <v>96</v>
      </c>
      <c r="F271" s="471"/>
      <c r="G271" s="471"/>
      <c r="H271" s="471"/>
      <c r="I271" s="471"/>
      <c r="J271" s="474">
        <v>72</v>
      </c>
      <c r="K271" s="471">
        <v>72</v>
      </c>
      <c r="L271" s="471">
        <v>24</v>
      </c>
      <c r="M271" s="491">
        <v>24</v>
      </c>
      <c r="N271" s="487">
        <f>SUM(F271+H271+J271+L271)</f>
        <v>96</v>
      </c>
      <c r="O271" s="487">
        <f>SUM(G271+I271+K271+M271)</f>
        <v>96</v>
      </c>
      <c r="P271" s="296"/>
    </row>
    <row r="272" spans="1:16" s="468" customFormat="1" ht="15.75" x14ac:dyDescent="0.2">
      <c r="A272" s="543"/>
      <c r="B272" s="469" t="s">
        <v>62</v>
      </c>
      <c r="C272" s="469"/>
      <c r="D272" s="470"/>
      <c r="E272" s="470"/>
      <c r="F272" s="471"/>
      <c r="G272" s="471"/>
      <c r="H272" s="471"/>
      <c r="I272" s="471"/>
      <c r="J272" s="474"/>
      <c r="K272" s="471"/>
      <c r="L272" s="471"/>
      <c r="M272" s="472"/>
      <c r="N272" s="489"/>
      <c r="O272" s="481"/>
      <c r="P272" s="296"/>
    </row>
    <row r="273" spans="1:16" s="468" customFormat="1" ht="15.75" x14ac:dyDescent="0.2">
      <c r="A273" s="543"/>
      <c r="B273" s="469" t="s">
        <v>63</v>
      </c>
      <c r="C273" s="469"/>
      <c r="D273" s="490">
        <v>96</v>
      </c>
      <c r="E273" s="490">
        <v>96</v>
      </c>
      <c r="F273" s="471"/>
      <c r="G273" s="471"/>
      <c r="H273" s="471"/>
      <c r="I273" s="471"/>
      <c r="J273" s="474">
        <v>72</v>
      </c>
      <c r="K273" s="471">
        <v>72</v>
      </c>
      <c r="L273" s="471">
        <v>24</v>
      </c>
      <c r="M273" s="491">
        <v>24</v>
      </c>
      <c r="N273" s="487">
        <f>SUM(F273+H273+J273+L273)</f>
        <v>96</v>
      </c>
      <c r="O273" s="487">
        <f>SUM(G273+I273+K273+M273)</f>
        <v>96</v>
      </c>
      <c r="P273" s="296"/>
    </row>
    <row r="274" spans="1:16" s="468" customFormat="1" ht="31.5" x14ac:dyDescent="0.2">
      <c r="A274" s="543"/>
      <c r="B274" s="469" t="s">
        <v>64</v>
      </c>
      <c r="C274" s="469"/>
      <c r="D274" s="470"/>
      <c r="E274" s="470"/>
      <c r="F274" s="471"/>
      <c r="G274" s="471"/>
      <c r="H274" s="471"/>
      <c r="I274" s="471"/>
      <c r="J274" s="474"/>
      <c r="K274" s="471"/>
      <c r="L274" s="471"/>
      <c r="M274" s="472"/>
      <c r="N274" s="489"/>
      <c r="O274" s="481"/>
      <c r="P274" s="296"/>
    </row>
    <row r="275" spans="1:16" s="468" customFormat="1" ht="16.5" thickBot="1" x14ac:dyDescent="0.25">
      <c r="A275" s="543"/>
      <c r="B275" s="497" t="s">
        <v>207</v>
      </c>
      <c r="C275" s="469"/>
      <c r="D275" s="490">
        <v>50</v>
      </c>
      <c r="E275" s="490">
        <v>50</v>
      </c>
      <c r="F275" s="471"/>
      <c r="G275" s="471"/>
      <c r="H275" s="471"/>
      <c r="I275" s="471"/>
      <c r="J275" s="474"/>
      <c r="K275" s="471"/>
      <c r="L275" s="471">
        <v>50</v>
      </c>
      <c r="M275" s="491">
        <v>50</v>
      </c>
      <c r="N275" s="487">
        <f>SUM(F275+H275+J275+L275)</f>
        <v>50</v>
      </c>
      <c r="O275" s="487">
        <f>SUM(G275+I275+K275+M275)</f>
        <v>50</v>
      </c>
      <c r="P275" s="296"/>
    </row>
    <row r="276" spans="1:16" s="468" customFormat="1" ht="15.75" x14ac:dyDescent="0.2">
      <c r="A276" s="543"/>
      <c r="B276" s="469" t="s">
        <v>62</v>
      </c>
      <c r="C276" s="469"/>
      <c r="D276" s="470"/>
      <c r="E276" s="470"/>
      <c r="F276" s="471"/>
      <c r="G276" s="471"/>
      <c r="H276" s="471"/>
      <c r="I276" s="471"/>
      <c r="J276" s="474"/>
      <c r="K276" s="471"/>
      <c r="L276" s="471"/>
      <c r="M276" s="472"/>
      <c r="N276" s="489"/>
      <c r="O276" s="481"/>
      <c r="P276" s="296"/>
    </row>
    <row r="277" spans="1:16" s="468" customFormat="1" ht="15.75" x14ac:dyDescent="0.2">
      <c r="A277" s="543"/>
      <c r="B277" s="469" t="s">
        <v>63</v>
      </c>
      <c r="C277" s="469"/>
      <c r="D277" s="490">
        <v>50</v>
      </c>
      <c r="E277" s="490">
        <v>50</v>
      </c>
      <c r="F277" s="471"/>
      <c r="G277" s="471"/>
      <c r="H277" s="471"/>
      <c r="I277" s="471"/>
      <c r="J277" s="474"/>
      <c r="K277" s="471"/>
      <c r="L277" s="471">
        <v>50</v>
      </c>
      <c r="M277" s="491">
        <v>50</v>
      </c>
      <c r="N277" s="487">
        <f>SUM(F277+H277+J277+L277)</f>
        <v>50</v>
      </c>
      <c r="O277" s="487">
        <f>SUM(G277+I277+K277+M277)</f>
        <v>50</v>
      </c>
      <c r="P277" s="296"/>
    </row>
    <row r="278" spans="1:16" s="468" customFormat="1" ht="32.25" thickBot="1" x14ac:dyDescent="0.25">
      <c r="A278" s="543"/>
      <c r="B278" s="469" t="s">
        <v>64</v>
      </c>
      <c r="C278" s="469"/>
      <c r="D278" s="470"/>
      <c r="E278" s="470"/>
      <c r="F278" s="471"/>
      <c r="G278" s="471"/>
      <c r="H278" s="471"/>
      <c r="I278" s="471"/>
      <c r="J278" s="474"/>
      <c r="K278" s="471"/>
      <c r="L278" s="471"/>
      <c r="M278" s="472"/>
      <c r="N278" s="489"/>
      <c r="O278" s="481"/>
      <c r="P278" s="296"/>
    </row>
    <row r="279" spans="1:16" ht="78.75" x14ac:dyDescent="0.2">
      <c r="A279" s="543"/>
      <c r="B279" s="469" t="s">
        <v>159</v>
      </c>
      <c r="C279" s="469"/>
      <c r="D279" s="470">
        <v>640</v>
      </c>
      <c r="E279" s="470">
        <v>640</v>
      </c>
      <c r="F279" s="471">
        <v>160</v>
      </c>
      <c r="G279" s="471"/>
      <c r="H279" s="471">
        <v>160</v>
      </c>
      <c r="I279" s="471"/>
      <c r="J279" s="471">
        <v>160</v>
      </c>
      <c r="K279" s="471"/>
      <c r="L279" s="471">
        <v>160</v>
      </c>
      <c r="M279" s="471"/>
      <c r="N279" s="494">
        <f>L279+J279+H279+F279</f>
        <v>640</v>
      </c>
      <c r="O279" s="476">
        <f>SUM(G279+I279+K279+M279)</f>
        <v>0</v>
      </c>
      <c r="P279" s="296"/>
    </row>
    <row r="280" spans="1:16" ht="15.75" x14ac:dyDescent="0.2">
      <c r="A280" s="543"/>
      <c r="B280" s="469" t="s">
        <v>62</v>
      </c>
      <c r="C280" s="469"/>
      <c r="D280" s="470"/>
      <c r="E280" s="470"/>
      <c r="F280" s="471"/>
      <c r="G280" s="471"/>
      <c r="H280" s="471"/>
      <c r="I280" s="471"/>
      <c r="J280" s="474"/>
      <c r="K280" s="471"/>
      <c r="L280" s="471"/>
      <c r="M280" s="472"/>
      <c r="N280" s="495"/>
      <c r="O280" s="472"/>
      <c r="P280" s="296"/>
    </row>
    <row r="281" spans="1:16" ht="30.75" customHeight="1" x14ac:dyDescent="0.2">
      <c r="A281" s="543"/>
      <c r="B281" s="469" t="s">
        <v>63</v>
      </c>
      <c r="C281" s="469"/>
      <c r="D281" s="470">
        <v>640</v>
      </c>
      <c r="E281" s="470">
        <v>640</v>
      </c>
      <c r="F281" s="471">
        <v>160</v>
      </c>
      <c r="G281" s="471"/>
      <c r="H281" s="471">
        <v>160</v>
      </c>
      <c r="I281" s="471"/>
      <c r="J281" s="471">
        <v>160</v>
      </c>
      <c r="K281" s="471"/>
      <c r="L281" s="471">
        <v>160</v>
      </c>
      <c r="M281" s="471"/>
      <c r="N281" s="482">
        <f>SUM(F281+H281+J281+L281)</f>
        <v>640</v>
      </c>
      <c r="O281" s="476">
        <f>SUM(G281+I281+K281+M281)</f>
        <v>0</v>
      </c>
      <c r="P281" s="296"/>
    </row>
    <row r="282" spans="1:16" ht="32.25" thickBot="1" x14ac:dyDescent="0.25">
      <c r="A282" s="543"/>
      <c r="B282" s="469" t="s">
        <v>64</v>
      </c>
      <c r="C282" s="469"/>
      <c r="D282" s="470"/>
      <c r="E282" s="470"/>
      <c r="F282" s="471"/>
      <c r="G282" s="471"/>
      <c r="H282" s="471"/>
      <c r="I282" s="471"/>
      <c r="J282" s="474"/>
      <c r="K282" s="471"/>
      <c r="L282" s="471"/>
      <c r="M282" s="472"/>
      <c r="N282" s="482"/>
      <c r="O282" s="476"/>
      <c r="P282" s="296"/>
    </row>
    <row r="283" spans="1:16" ht="71.25" customHeight="1" x14ac:dyDescent="0.2">
      <c r="A283" s="543"/>
      <c r="B283" s="469" t="s">
        <v>160</v>
      </c>
      <c r="C283" s="469"/>
      <c r="D283" s="470">
        <v>9953.9</v>
      </c>
      <c r="E283" s="470">
        <v>9953.9</v>
      </c>
      <c r="F283" s="471"/>
      <c r="G283" s="471"/>
      <c r="H283" s="470">
        <v>3317.9</v>
      </c>
      <c r="I283" s="471">
        <v>4976.8999999999996</v>
      </c>
      <c r="J283" s="470">
        <v>3318</v>
      </c>
      <c r="K283" s="471">
        <v>2488.5</v>
      </c>
      <c r="L283" s="471">
        <v>3318</v>
      </c>
      <c r="M283" s="472">
        <v>2488.5</v>
      </c>
      <c r="N283" s="494">
        <f>L283+J283+H283+F283</f>
        <v>9953.9</v>
      </c>
      <c r="O283" s="476">
        <f>SUM(G283+I283+K283+M283)</f>
        <v>9953.9</v>
      </c>
      <c r="P283" s="296"/>
    </row>
    <row r="284" spans="1:16" ht="24" customHeight="1" x14ac:dyDescent="0.2">
      <c r="A284" s="543"/>
      <c r="B284" s="469" t="s">
        <v>62</v>
      </c>
      <c r="C284" s="469"/>
      <c r="D284" s="470"/>
      <c r="E284" s="470"/>
      <c r="F284" s="471"/>
      <c r="G284" s="471"/>
      <c r="H284" s="471"/>
      <c r="I284" s="471"/>
      <c r="J284" s="474"/>
      <c r="K284" s="471"/>
      <c r="L284" s="471"/>
      <c r="M284" s="472"/>
      <c r="N284" s="495"/>
      <c r="O284" s="472"/>
      <c r="P284" s="296"/>
    </row>
    <row r="285" spans="1:16" ht="33" customHeight="1" x14ac:dyDescent="0.2">
      <c r="A285" s="543"/>
      <c r="B285" s="469" t="s">
        <v>63</v>
      </c>
      <c r="C285" s="469"/>
      <c r="D285" s="470">
        <v>9953.9</v>
      </c>
      <c r="E285" s="470">
        <v>9953.9</v>
      </c>
      <c r="F285" s="471"/>
      <c r="G285" s="471"/>
      <c r="H285" s="470">
        <v>3317.9</v>
      </c>
      <c r="I285" s="471">
        <v>4976.8999999999996</v>
      </c>
      <c r="J285" s="470">
        <v>3318</v>
      </c>
      <c r="K285" s="471">
        <v>2488.5</v>
      </c>
      <c r="L285" s="471">
        <v>3318</v>
      </c>
      <c r="M285" s="472">
        <v>2488.5</v>
      </c>
      <c r="N285" s="482">
        <f>SUM(F285+H285+J285+L285)</f>
        <v>9953.9</v>
      </c>
      <c r="O285" s="476">
        <f>SUM(G285+I285+K285+M285)</f>
        <v>9953.9</v>
      </c>
      <c r="P285" s="296"/>
    </row>
    <row r="286" spans="1:16" ht="31.5" x14ac:dyDescent="0.2">
      <c r="A286" s="543"/>
      <c r="B286" s="469" t="s">
        <v>64</v>
      </c>
      <c r="C286" s="469"/>
      <c r="D286" s="470"/>
      <c r="E286" s="470"/>
      <c r="F286" s="471"/>
      <c r="G286" s="471"/>
      <c r="H286" s="471"/>
      <c r="I286" s="471"/>
      <c r="J286" s="474"/>
      <c r="K286" s="471"/>
      <c r="L286" s="471"/>
      <c r="M286" s="472"/>
      <c r="N286" s="495"/>
      <c r="O286" s="472"/>
      <c r="P286" s="296"/>
    </row>
    <row r="287" spans="1:16" ht="59.25" customHeight="1" x14ac:dyDescent="0.2">
      <c r="A287" s="543"/>
      <c r="B287" s="261" t="s">
        <v>54</v>
      </c>
      <c r="C287" s="261"/>
      <c r="D287" s="470">
        <v>7523.5</v>
      </c>
      <c r="E287" s="470">
        <v>7523.5</v>
      </c>
      <c r="F287" s="470">
        <v>1880.9</v>
      </c>
      <c r="G287" s="470">
        <v>1743.3</v>
      </c>
      <c r="H287" s="470">
        <v>1880.9</v>
      </c>
      <c r="I287" s="470">
        <v>1743.3</v>
      </c>
      <c r="J287" s="470">
        <v>1880.9</v>
      </c>
      <c r="K287" s="470">
        <v>1917.2</v>
      </c>
      <c r="L287" s="470">
        <v>1880.8</v>
      </c>
      <c r="M287" s="260">
        <v>2015</v>
      </c>
      <c r="N287" s="482">
        <f>F287+H287+J287+L287</f>
        <v>7523.5000000000009</v>
      </c>
      <c r="O287" s="473">
        <f>SUM(G287+I287+K287+M287)</f>
        <v>7418.8</v>
      </c>
      <c r="P287" s="298"/>
    </row>
    <row r="288" spans="1:16" ht="28.5" customHeight="1" x14ac:dyDescent="0.2">
      <c r="A288" s="543"/>
      <c r="B288" s="469" t="s">
        <v>62</v>
      </c>
      <c r="C288" s="469"/>
      <c r="D288" s="470"/>
      <c r="E288" s="470"/>
      <c r="F288" s="470"/>
      <c r="G288" s="470"/>
      <c r="H288" s="470"/>
      <c r="I288" s="470"/>
      <c r="J288" s="470"/>
      <c r="K288" s="470"/>
      <c r="L288" s="475"/>
      <c r="M288" s="476"/>
      <c r="N288" s="482"/>
      <c r="O288" s="476"/>
      <c r="P288" s="298"/>
    </row>
    <row r="289" spans="1:16" ht="35.25" customHeight="1" x14ac:dyDescent="0.2">
      <c r="A289" s="543"/>
      <c r="B289" s="469" t="s">
        <v>63</v>
      </c>
      <c r="C289" s="469"/>
      <c r="D289" s="470">
        <v>7523.5</v>
      </c>
      <c r="E289" s="470">
        <v>7523.5</v>
      </c>
      <c r="F289" s="470">
        <v>1880.9</v>
      </c>
      <c r="G289" s="470">
        <v>1743.3</v>
      </c>
      <c r="H289" s="470">
        <v>1880.9</v>
      </c>
      <c r="I289" s="470">
        <v>1743.3</v>
      </c>
      <c r="J289" s="470">
        <v>1880.9</v>
      </c>
      <c r="K289" s="470">
        <v>1917.2</v>
      </c>
      <c r="L289" s="470">
        <v>1880.8</v>
      </c>
      <c r="M289" s="260">
        <v>2015</v>
      </c>
      <c r="N289" s="482">
        <f>F289+H289+J289+L289</f>
        <v>7523.5000000000009</v>
      </c>
      <c r="O289" s="473">
        <f>SUM(G289+I289+K289+M289)</f>
        <v>7418.8</v>
      </c>
      <c r="P289" s="299"/>
    </row>
    <row r="290" spans="1:16" ht="39.75" customHeight="1" thickBot="1" x14ac:dyDescent="0.25">
      <c r="A290" s="543"/>
      <c r="B290" s="480" t="s">
        <v>64</v>
      </c>
      <c r="C290" s="480"/>
      <c r="D290" s="477"/>
      <c r="E290" s="477"/>
      <c r="F290" s="477"/>
      <c r="G290" s="477"/>
      <c r="H290" s="477"/>
      <c r="I290" s="477"/>
      <c r="J290" s="477"/>
      <c r="K290" s="477"/>
      <c r="L290" s="478"/>
      <c r="M290" s="479"/>
      <c r="N290" s="467"/>
      <c r="O290" s="476"/>
      <c r="P290" s="297"/>
    </row>
    <row r="291" spans="1:16" ht="39.75" customHeight="1" x14ac:dyDescent="0.2">
      <c r="A291" s="6" t="s">
        <v>12</v>
      </c>
      <c r="B291" s="35"/>
      <c r="C291" s="334"/>
      <c r="D291" s="106">
        <f t="shared" ref="D291:O291" si="66">SUM(D287+D283+D279+D275+D271+D267+D263+D259+D255+D251+D247+D243+D239+D235+D231+D227+D223+D219)</f>
        <v>29636.2</v>
      </c>
      <c r="E291" s="106">
        <f t="shared" si="66"/>
        <v>29636.2</v>
      </c>
      <c r="F291" s="106">
        <f t="shared" si="66"/>
        <v>3635.2</v>
      </c>
      <c r="G291" s="106">
        <f t="shared" si="66"/>
        <v>1743.3</v>
      </c>
      <c r="H291" s="106">
        <f t="shared" si="66"/>
        <v>7021.2000000000007</v>
      </c>
      <c r="I291" s="106">
        <f t="shared" si="66"/>
        <v>6720.2</v>
      </c>
      <c r="J291" s="106">
        <f t="shared" si="66"/>
        <v>11364.7</v>
      </c>
      <c r="K291" s="106">
        <f t="shared" si="66"/>
        <v>8817.2000000000007</v>
      </c>
      <c r="L291" s="106">
        <f t="shared" si="66"/>
        <v>7615.0000000000009</v>
      </c>
      <c r="M291" s="106">
        <f t="shared" si="66"/>
        <v>10000.6</v>
      </c>
      <c r="N291" s="106">
        <f t="shared" si="66"/>
        <v>29636.100000000002</v>
      </c>
      <c r="O291" s="106">
        <f t="shared" si="66"/>
        <v>27281.3</v>
      </c>
      <c r="P291" s="297"/>
    </row>
    <row r="292" spans="1:16" ht="27" customHeight="1" x14ac:dyDescent="0.2">
      <c r="A292" s="97"/>
      <c r="B292" s="23" t="s">
        <v>62</v>
      </c>
      <c r="C292" s="23"/>
      <c r="D292" s="28"/>
      <c r="E292" s="28"/>
      <c r="F292" s="28"/>
      <c r="G292" s="28"/>
      <c r="H292" s="28"/>
      <c r="I292" s="28"/>
      <c r="J292" s="28"/>
      <c r="K292" s="28"/>
      <c r="L292" s="92"/>
      <c r="M292" s="93"/>
      <c r="N292" s="139"/>
      <c r="O292" s="131"/>
      <c r="P292" s="300"/>
    </row>
    <row r="293" spans="1:16" ht="38.25" customHeight="1" x14ac:dyDescent="0.2">
      <c r="A293" s="97"/>
      <c r="B293" s="23" t="s">
        <v>63</v>
      </c>
      <c r="C293" s="23"/>
      <c r="D293" s="106">
        <f t="shared" ref="D293:O293" si="67">SUM(D289+D285+D281+D277+D273+D269+D265+D261+D257+D253+D249+D245+D241+D237+D233+D229+D225+D221)</f>
        <v>29636.2</v>
      </c>
      <c r="E293" s="106">
        <f t="shared" si="67"/>
        <v>29636.2</v>
      </c>
      <c r="F293" s="106">
        <f t="shared" si="67"/>
        <v>3635.2</v>
      </c>
      <c r="G293" s="106">
        <f t="shared" si="67"/>
        <v>1743.3</v>
      </c>
      <c r="H293" s="106">
        <f t="shared" si="67"/>
        <v>7021.2000000000007</v>
      </c>
      <c r="I293" s="106">
        <f t="shared" si="67"/>
        <v>6720.2</v>
      </c>
      <c r="J293" s="106">
        <f t="shared" si="67"/>
        <v>11364.7</v>
      </c>
      <c r="K293" s="106">
        <f t="shared" si="67"/>
        <v>8817.2000000000007</v>
      </c>
      <c r="L293" s="106">
        <f t="shared" si="67"/>
        <v>7615.0000000000009</v>
      </c>
      <c r="M293" s="106">
        <f t="shared" si="67"/>
        <v>10000.6</v>
      </c>
      <c r="N293" s="106">
        <f t="shared" si="67"/>
        <v>29636.100000000002</v>
      </c>
      <c r="O293" s="106">
        <f t="shared" si="67"/>
        <v>27281.3</v>
      </c>
      <c r="P293" s="101"/>
    </row>
    <row r="294" spans="1:16" ht="30.75" customHeight="1" thickBot="1" x14ac:dyDescent="0.25">
      <c r="A294" s="98"/>
      <c r="B294" s="36" t="s">
        <v>64</v>
      </c>
      <c r="C294" s="36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283"/>
      <c r="P294" s="101"/>
    </row>
    <row r="295" spans="1:16" ht="57.75" customHeight="1" x14ac:dyDescent="0.2">
      <c r="A295" s="640" t="s">
        <v>31</v>
      </c>
      <c r="B295" s="182" t="s">
        <v>113</v>
      </c>
      <c r="C295" s="182"/>
      <c r="D295" s="208">
        <v>263.60000000000002</v>
      </c>
      <c r="E295" s="248">
        <v>263.60000000000002</v>
      </c>
      <c r="F295" s="208">
        <v>65.900000000000006</v>
      </c>
      <c r="G295" s="208">
        <v>60.3</v>
      </c>
      <c r="H295" s="248">
        <v>65.900000000000006</v>
      </c>
      <c r="I295" s="248">
        <v>60.3</v>
      </c>
      <c r="J295" s="248">
        <v>65.900000000000006</v>
      </c>
      <c r="K295" s="248">
        <v>83.1</v>
      </c>
      <c r="L295" s="248">
        <v>65.900000000000006</v>
      </c>
      <c r="M295" s="209">
        <v>51.6</v>
      </c>
      <c r="N295" s="206">
        <f>SUM(F295+H295+J295+L295)</f>
        <v>263.60000000000002</v>
      </c>
      <c r="O295" s="249">
        <f>SUM(G295+I295+K295+M295)</f>
        <v>255.29999999999998</v>
      </c>
      <c r="P295" s="301"/>
    </row>
    <row r="296" spans="1:16" ht="21" customHeight="1" x14ac:dyDescent="0.2">
      <c r="A296" s="543"/>
      <c r="B296" s="182" t="s">
        <v>62</v>
      </c>
      <c r="C296" s="182"/>
      <c r="D296" s="208"/>
      <c r="E296" s="248"/>
      <c r="F296" s="208"/>
      <c r="G296" s="208"/>
      <c r="H296" s="248"/>
      <c r="I296" s="248"/>
      <c r="J296" s="248"/>
      <c r="K296" s="208"/>
      <c r="L296" s="248"/>
      <c r="M296" s="209"/>
      <c r="N296" s="207"/>
      <c r="O296" s="249"/>
      <c r="P296" s="301"/>
    </row>
    <row r="297" spans="1:16" ht="33.75" customHeight="1" x14ac:dyDescent="0.2">
      <c r="A297" s="543"/>
      <c r="B297" s="182" t="s">
        <v>63</v>
      </c>
      <c r="C297" s="182"/>
      <c r="D297" s="248">
        <v>263.60000000000002</v>
      </c>
      <c r="E297" s="248">
        <v>263.60000000000002</v>
      </c>
      <c r="F297" s="248">
        <v>65.900000000000006</v>
      </c>
      <c r="G297" s="248">
        <v>60.3</v>
      </c>
      <c r="H297" s="248">
        <v>65.900000000000006</v>
      </c>
      <c r="I297" s="248">
        <v>60.3</v>
      </c>
      <c r="J297" s="248">
        <v>65.900000000000006</v>
      </c>
      <c r="K297" s="248">
        <v>83.1</v>
      </c>
      <c r="L297" s="248">
        <v>65.900000000000006</v>
      </c>
      <c r="M297" s="249">
        <v>51.6</v>
      </c>
      <c r="N297" s="206">
        <f>SUM(F297+H297+J297+L297)</f>
        <v>263.60000000000002</v>
      </c>
      <c r="O297" s="249">
        <f>SUM(G297+I297+K297+M297)</f>
        <v>255.29999999999998</v>
      </c>
      <c r="P297" s="269"/>
    </row>
    <row r="298" spans="1:16" ht="40.5" customHeight="1" x14ac:dyDescent="0.2">
      <c r="A298" s="566"/>
      <c r="B298" s="182" t="s">
        <v>64</v>
      </c>
      <c r="C298" s="182"/>
      <c r="D298" s="208"/>
      <c r="E298" s="208"/>
      <c r="F298" s="208"/>
      <c r="G298" s="208"/>
      <c r="H298" s="208"/>
      <c r="I298" s="208"/>
      <c r="J298" s="208"/>
      <c r="K298" s="208"/>
      <c r="L298" s="208"/>
      <c r="M298" s="209"/>
      <c r="N298" s="207"/>
      <c r="O298" s="249"/>
      <c r="P298" s="269"/>
    </row>
    <row r="299" spans="1:16" ht="42.75" customHeight="1" x14ac:dyDescent="0.2">
      <c r="A299" s="26" t="s">
        <v>12</v>
      </c>
      <c r="B299" s="23"/>
      <c r="C299" s="23"/>
      <c r="D299" s="114">
        <f t="shared" ref="D299:O299" si="68">SUM(D295)</f>
        <v>263.60000000000002</v>
      </c>
      <c r="E299" s="114">
        <f t="shared" si="68"/>
        <v>263.60000000000002</v>
      </c>
      <c r="F299" s="114">
        <f t="shared" si="68"/>
        <v>65.900000000000006</v>
      </c>
      <c r="G299" s="114">
        <f t="shared" si="68"/>
        <v>60.3</v>
      </c>
      <c r="H299" s="114">
        <f t="shared" si="68"/>
        <v>65.900000000000006</v>
      </c>
      <c r="I299" s="114">
        <f t="shared" si="68"/>
        <v>60.3</v>
      </c>
      <c r="J299" s="114">
        <f t="shared" si="68"/>
        <v>65.900000000000006</v>
      </c>
      <c r="K299" s="114">
        <f t="shared" si="68"/>
        <v>83.1</v>
      </c>
      <c r="L299" s="114">
        <f t="shared" si="68"/>
        <v>65.900000000000006</v>
      </c>
      <c r="M299" s="114">
        <f t="shared" si="68"/>
        <v>51.6</v>
      </c>
      <c r="N299" s="114">
        <f t="shared" si="68"/>
        <v>263.60000000000002</v>
      </c>
      <c r="O299" s="284">
        <f t="shared" si="68"/>
        <v>255.29999999999998</v>
      </c>
      <c r="P299" s="269"/>
    </row>
    <row r="300" spans="1:16" ht="15.75" x14ac:dyDescent="0.2">
      <c r="A300" s="24"/>
      <c r="B300" s="23" t="s">
        <v>62</v>
      </c>
      <c r="C300" s="23"/>
      <c r="D300" s="111"/>
      <c r="E300" s="111"/>
      <c r="F300" s="112"/>
      <c r="G300" s="112"/>
      <c r="H300" s="112"/>
      <c r="I300" s="112"/>
      <c r="J300" s="112"/>
      <c r="K300" s="112"/>
      <c r="L300" s="113"/>
      <c r="M300" s="93"/>
      <c r="N300" s="46"/>
      <c r="O300" s="131"/>
      <c r="P300" s="269"/>
    </row>
    <row r="301" spans="1:16" ht="15.75" x14ac:dyDescent="0.2">
      <c r="A301" s="24"/>
      <c r="B301" s="23" t="s">
        <v>63</v>
      </c>
      <c r="C301" s="23"/>
      <c r="D301" s="114">
        <f t="shared" ref="D301:O301" si="69">SUM(D297)</f>
        <v>263.60000000000002</v>
      </c>
      <c r="E301" s="114">
        <f t="shared" si="69"/>
        <v>263.60000000000002</v>
      </c>
      <c r="F301" s="114">
        <f t="shared" si="69"/>
        <v>65.900000000000006</v>
      </c>
      <c r="G301" s="114">
        <f t="shared" si="69"/>
        <v>60.3</v>
      </c>
      <c r="H301" s="114">
        <f t="shared" si="69"/>
        <v>65.900000000000006</v>
      </c>
      <c r="I301" s="114">
        <f t="shared" si="69"/>
        <v>60.3</v>
      </c>
      <c r="J301" s="114">
        <f t="shared" si="69"/>
        <v>65.900000000000006</v>
      </c>
      <c r="K301" s="114">
        <f t="shared" si="69"/>
        <v>83.1</v>
      </c>
      <c r="L301" s="114">
        <f t="shared" si="69"/>
        <v>65.900000000000006</v>
      </c>
      <c r="M301" s="114">
        <f t="shared" si="69"/>
        <v>51.6</v>
      </c>
      <c r="N301" s="114">
        <f t="shared" si="69"/>
        <v>263.60000000000002</v>
      </c>
      <c r="O301" s="284">
        <f t="shared" si="69"/>
        <v>255.29999999999998</v>
      </c>
      <c r="P301" s="302"/>
    </row>
    <row r="302" spans="1:16" ht="15.75" customHeight="1" thickBot="1" x14ac:dyDescent="0.25">
      <c r="A302" s="25"/>
      <c r="B302" s="27" t="s">
        <v>65</v>
      </c>
      <c r="C302" s="27"/>
      <c r="D302" s="28">
        <v>0</v>
      </c>
      <c r="E302" s="174">
        <v>0</v>
      </c>
      <c r="F302" s="112" t="s">
        <v>61</v>
      </c>
      <c r="G302" s="112" t="s">
        <v>61</v>
      </c>
      <c r="H302" s="112" t="s">
        <v>61</v>
      </c>
      <c r="I302" s="112">
        <v>0</v>
      </c>
      <c r="J302" s="112" t="s">
        <v>61</v>
      </c>
      <c r="K302" s="112">
        <v>0</v>
      </c>
      <c r="L302" s="113" t="s">
        <v>61</v>
      </c>
      <c r="M302" s="93">
        <v>0</v>
      </c>
      <c r="N302" s="132"/>
      <c r="O302" s="285"/>
      <c r="P302" s="302"/>
    </row>
    <row r="303" spans="1:16" ht="42" customHeight="1" thickBot="1" x14ac:dyDescent="0.25">
      <c r="A303" s="542" t="s">
        <v>32</v>
      </c>
      <c r="B303" s="202" t="s">
        <v>96</v>
      </c>
      <c r="C303" s="335"/>
      <c r="D303" s="203">
        <v>1226.3</v>
      </c>
      <c r="E303" s="203">
        <v>1226.3</v>
      </c>
      <c r="F303" s="203">
        <v>0</v>
      </c>
      <c r="G303" s="203">
        <v>0</v>
      </c>
      <c r="H303" s="203">
        <v>613.15</v>
      </c>
      <c r="I303" s="203">
        <v>500.14</v>
      </c>
      <c r="J303" s="203"/>
      <c r="K303" s="203">
        <v>436.3</v>
      </c>
      <c r="L303" s="203">
        <v>613.15</v>
      </c>
      <c r="M303" s="203">
        <v>119.4</v>
      </c>
      <c r="N303" s="155">
        <f>SUM(F303+H303+J303+L303)</f>
        <v>1226.3</v>
      </c>
      <c r="O303" s="286">
        <f>SUM(G303+I303+K303+M303)</f>
        <v>1055.8400000000001</v>
      </c>
      <c r="P303" s="302"/>
    </row>
    <row r="304" spans="1:16" s="1" customFormat="1" ht="32.25" customHeight="1" thickBot="1" x14ac:dyDescent="0.3">
      <c r="A304" s="543"/>
      <c r="B304" s="204" t="s">
        <v>62</v>
      </c>
      <c r="C304" s="335"/>
      <c r="D304" s="203"/>
      <c r="E304" s="203"/>
      <c r="F304" s="205"/>
      <c r="G304" s="205"/>
      <c r="H304" s="205"/>
      <c r="I304" s="205"/>
      <c r="J304" s="205"/>
      <c r="K304" s="205"/>
      <c r="L304" s="205"/>
      <c r="M304" s="205"/>
      <c r="N304" s="205"/>
      <c r="O304" s="287"/>
      <c r="P304" s="303"/>
    </row>
    <row r="305" spans="1:16" ht="32.25" customHeight="1" thickBot="1" x14ac:dyDescent="0.25">
      <c r="A305" s="543"/>
      <c r="B305" s="204" t="s">
        <v>63</v>
      </c>
      <c r="C305" s="335"/>
      <c r="D305" s="203">
        <v>1226.3</v>
      </c>
      <c r="E305" s="203">
        <v>1226.3</v>
      </c>
      <c r="F305" s="203">
        <v>0</v>
      </c>
      <c r="G305" s="203">
        <v>0</v>
      </c>
      <c r="H305" s="203">
        <v>613.15</v>
      </c>
      <c r="I305" s="203">
        <v>500.14</v>
      </c>
      <c r="J305" s="203"/>
      <c r="K305" s="203">
        <v>436.3</v>
      </c>
      <c r="L305" s="203">
        <v>613.15</v>
      </c>
      <c r="M305" s="203">
        <v>119.4</v>
      </c>
      <c r="N305" s="155">
        <f>SUM(F305+H305+J305+L305)</f>
        <v>1226.3</v>
      </c>
      <c r="O305" s="286">
        <f>SUM(G305+I305+K305+M305)</f>
        <v>1055.8400000000001</v>
      </c>
      <c r="P305" s="304"/>
    </row>
    <row r="306" spans="1:16" ht="39.75" customHeight="1" thickBot="1" x14ac:dyDescent="0.3">
      <c r="A306" s="543"/>
      <c r="B306" s="204" t="s">
        <v>64</v>
      </c>
      <c r="C306" s="335"/>
      <c r="D306" s="203"/>
      <c r="E306" s="203"/>
      <c r="F306" s="205"/>
      <c r="G306" s="205"/>
      <c r="H306" s="205"/>
      <c r="I306" s="205"/>
      <c r="J306" s="205"/>
      <c r="K306" s="205"/>
      <c r="L306" s="205"/>
      <c r="M306" s="205"/>
      <c r="N306" s="205"/>
      <c r="O306" s="287"/>
      <c r="P306" s="304"/>
    </row>
    <row r="307" spans="1:16" ht="75.75" thickBot="1" x14ac:dyDescent="0.25">
      <c r="A307" s="543"/>
      <c r="B307" s="204" t="s">
        <v>97</v>
      </c>
      <c r="C307" s="335"/>
      <c r="D307" s="203">
        <v>4075.4</v>
      </c>
      <c r="E307" s="203">
        <v>4075.4</v>
      </c>
      <c r="F307" s="203">
        <v>1018.75</v>
      </c>
      <c r="G307" s="203">
        <v>1018.75</v>
      </c>
      <c r="H307" s="203">
        <v>1018.75</v>
      </c>
      <c r="I307" s="203">
        <v>1018.75</v>
      </c>
      <c r="J307" s="203">
        <v>1018.75</v>
      </c>
      <c r="K307" s="203">
        <v>1018.7</v>
      </c>
      <c r="L307" s="203">
        <v>1018.75</v>
      </c>
      <c r="M307" s="203">
        <v>1018.8</v>
      </c>
      <c r="N307" s="155">
        <f>SUM(F307+H307+J307+L307)</f>
        <v>4075</v>
      </c>
      <c r="O307" s="286">
        <f>SUM(G307+I307+K307+M307)</f>
        <v>4075</v>
      </c>
      <c r="P307" s="304"/>
    </row>
    <row r="308" spans="1:16" ht="15.75" thickBot="1" x14ac:dyDescent="0.3">
      <c r="A308" s="543"/>
      <c r="B308" s="204" t="s">
        <v>62</v>
      </c>
      <c r="C308" s="335"/>
      <c r="D308" s="203"/>
      <c r="E308" s="203"/>
      <c r="F308" s="205"/>
      <c r="G308" s="205"/>
      <c r="H308" s="205"/>
      <c r="I308" s="205"/>
      <c r="J308" s="205"/>
      <c r="K308" s="205"/>
      <c r="L308" s="205"/>
      <c r="M308" s="205"/>
      <c r="N308" s="205"/>
      <c r="O308" s="287"/>
      <c r="P308" s="304"/>
    </row>
    <row r="309" spans="1:16" ht="28.5" customHeight="1" thickBot="1" x14ac:dyDescent="0.25">
      <c r="A309" s="543"/>
      <c r="B309" s="204" t="s">
        <v>63</v>
      </c>
      <c r="C309" s="335"/>
      <c r="D309" s="203">
        <v>4075.4</v>
      </c>
      <c r="E309" s="203">
        <v>4075.4</v>
      </c>
      <c r="F309" s="203">
        <v>1018.75</v>
      </c>
      <c r="G309" s="203">
        <v>1018.75</v>
      </c>
      <c r="H309" s="203">
        <v>1018.75</v>
      </c>
      <c r="I309" s="203">
        <v>1018.75</v>
      </c>
      <c r="J309" s="203">
        <v>1018.75</v>
      </c>
      <c r="K309" s="203">
        <v>1018.7</v>
      </c>
      <c r="L309" s="203">
        <v>1018.75</v>
      </c>
      <c r="M309" s="203">
        <v>1018.8</v>
      </c>
      <c r="N309" s="155">
        <f>SUM(F309+H309+J309+L309)</f>
        <v>4075</v>
      </c>
      <c r="O309" s="286">
        <f>SUM(G309+I309+K309+M309)</f>
        <v>4075</v>
      </c>
      <c r="P309" s="304"/>
    </row>
    <row r="310" spans="1:16" ht="32.25" customHeight="1" thickBot="1" x14ac:dyDescent="0.3">
      <c r="A310" s="543"/>
      <c r="B310" s="204" t="s">
        <v>64</v>
      </c>
      <c r="C310" s="335"/>
      <c r="D310" s="203"/>
      <c r="E310" s="203"/>
      <c r="F310" s="205"/>
      <c r="G310" s="205"/>
      <c r="H310" s="205"/>
      <c r="I310" s="205"/>
      <c r="J310" s="205"/>
      <c r="K310" s="205"/>
      <c r="L310" s="205"/>
      <c r="M310" s="205"/>
      <c r="N310" s="205"/>
      <c r="O310" s="287"/>
      <c r="P310" s="304"/>
    </row>
    <row r="311" spans="1:16" ht="33.75" customHeight="1" x14ac:dyDescent="0.2">
      <c r="A311" s="6" t="s">
        <v>12</v>
      </c>
      <c r="B311" s="23"/>
      <c r="C311" s="23"/>
      <c r="D311" s="499">
        <f t="shared" ref="D311:M311" si="70">SUM(D307+D303)</f>
        <v>5301.7</v>
      </c>
      <c r="E311" s="499">
        <f t="shared" si="70"/>
        <v>5301.7</v>
      </c>
      <c r="F311" s="499">
        <f t="shared" si="70"/>
        <v>1018.75</v>
      </c>
      <c r="G311" s="499">
        <f t="shared" si="70"/>
        <v>1018.75</v>
      </c>
      <c r="H311" s="499">
        <f t="shared" si="70"/>
        <v>1631.9</v>
      </c>
      <c r="I311" s="499">
        <f t="shared" si="70"/>
        <v>1518.8899999999999</v>
      </c>
      <c r="J311" s="499">
        <f t="shared" si="70"/>
        <v>1018.75</v>
      </c>
      <c r="K311" s="499">
        <f t="shared" si="70"/>
        <v>1455</v>
      </c>
      <c r="L311" s="499">
        <f t="shared" si="70"/>
        <v>1631.9</v>
      </c>
      <c r="M311" s="499">
        <f t="shared" si="70"/>
        <v>1138.2</v>
      </c>
      <c r="N311" s="499">
        <f>SUM(F311+H311+J311+L311)</f>
        <v>5301.3</v>
      </c>
      <c r="O311" s="500">
        <f>SUM(O307+O303)</f>
        <v>5130.84</v>
      </c>
      <c r="P311" s="304"/>
    </row>
    <row r="312" spans="1:16" ht="30" customHeight="1" x14ac:dyDescent="0.2">
      <c r="A312" s="544"/>
      <c r="B312" s="23" t="s">
        <v>62</v>
      </c>
      <c r="C312" s="23"/>
      <c r="D312" s="501"/>
      <c r="E312" s="501"/>
      <c r="F312" s="502"/>
      <c r="G312" s="502"/>
      <c r="H312" s="502"/>
      <c r="I312" s="502"/>
      <c r="J312" s="502"/>
      <c r="K312" s="502"/>
      <c r="L312" s="502"/>
      <c r="M312" s="502"/>
      <c r="N312" s="502"/>
      <c r="O312" s="503"/>
      <c r="P312" s="304"/>
    </row>
    <row r="313" spans="1:16" ht="32.25" customHeight="1" x14ac:dyDescent="0.2">
      <c r="A313" s="545"/>
      <c r="B313" s="23" t="s">
        <v>63</v>
      </c>
      <c r="C313" s="23"/>
      <c r="D313" s="504">
        <f t="shared" ref="D313:M313" si="71">SUM(D309+D305)</f>
        <v>5301.7</v>
      </c>
      <c r="E313" s="504">
        <f t="shared" si="71"/>
        <v>5301.7</v>
      </c>
      <c r="F313" s="504">
        <f t="shared" si="71"/>
        <v>1018.75</v>
      </c>
      <c r="G313" s="504">
        <f t="shared" si="71"/>
        <v>1018.75</v>
      </c>
      <c r="H313" s="504">
        <f t="shared" si="71"/>
        <v>1631.9</v>
      </c>
      <c r="I313" s="504">
        <f t="shared" si="71"/>
        <v>1518.8899999999999</v>
      </c>
      <c r="J313" s="504">
        <f t="shared" si="71"/>
        <v>1018.75</v>
      </c>
      <c r="K313" s="504">
        <f t="shared" si="71"/>
        <v>1455</v>
      </c>
      <c r="L313" s="504">
        <f t="shared" si="71"/>
        <v>1631.9</v>
      </c>
      <c r="M313" s="504">
        <f t="shared" si="71"/>
        <v>1138.2</v>
      </c>
      <c r="N313" s="505">
        <f>SUM(F313+H313+J313+L313)</f>
        <v>5301.3</v>
      </c>
      <c r="O313" s="506">
        <f>SUM(G313+I313+K313+M313)</f>
        <v>5130.84</v>
      </c>
      <c r="P313" s="302"/>
    </row>
    <row r="314" spans="1:16" ht="36.75" customHeight="1" thickBot="1" x14ac:dyDescent="0.25">
      <c r="A314" s="546"/>
      <c r="B314" s="27" t="s">
        <v>65</v>
      </c>
      <c r="C314" s="27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7"/>
      <c r="O314" s="285"/>
      <c r="P314" s="302"/>
    </row>
    <row r="315" spans="1:16" ht="134.25" customHeight="1" thickBot="1" x14ac:dyDescent="0.25">
      <c r="A315" s="542" t="s">
        <v>33</v>
      </c>
      <c r="B315" s="200" t="s">
        <v>49</v>
      </c>
      <c r="C315" s="336"/>
      <c r="D315" s="201">
        <v>20</v>
      </c>
      <c r="E315" s="201">
        <v>20</v>
      </c>
      <c r="F315" s="181">
        <v>10</v>
      </c>
      <c r="G315" s="181">
        <v>0</v>
      </c>
      <c r="H315" s="184"/>
      <c r="I315" s="184"/>
      <c r="J315" s="383">
        <v>10</v>
      </c>
      <c r="K315" s="184"/>
      <c r="L315" s="184"/>
      <c r="M315" s="507">
        <v>10</v>
      </c>
      <c r="N315" s="155">
        <f>SUM(F315+H315+J315+L315)</f>
        <v>20</v>
      </c>
      <c r="O315" s="286">
        <f>SUM(G315+I315+K315+M315)</f>
        <v>10</v>
      </c>
      <c r="P315" s="302"/>
    </row>
    <row r="316" spans="1:16" s="1" customFormat="1" ht="21.75" customHeight="1" thickBot="1" x14ac:dyDescent="0.25">
      <c r="A316" s="547"/>
      <c r="B316" s="192" t="s">
        <v>62</v>
      </c>
      <c r="C316" s="336"/>
      <c r="D316" s="201"/>
      <c r="E316" s="201"/>
      <c r="F316" s="184"/>
      <c r="G316" s="184"/>
      <c r="H316" s="184"/>
      <c r="I316" s="184"/>
      <c r="J316" s="383"/>
      <c r="K316" s="184"/>
      <c r="L316" s="184"/>
      <c r="M316" s="507"/>
      <c r="N316" s="17"/>
      <c r="O316" s="227"/>
      <c r="P316" s="303"/>
    </row>
    <row r="317" spans="1:16" ht="16.5" thickBot="1" x14ac:dyDescent="0.25">
      <c r="A317" s="547"/>
      <c r="B317" s="192" t="s">
        <v>63</v>
      </c>
      <c r="C317" s="336"/>
      <c r="D317" s="201">
        <v>20</v>
      </c>
      <c r="E317" s="201">
        <v>20</v>
      </c>
      <c r="F317" s="181">
        <v>10</v>
      </c>
      <c r="G317" s="181">
        <v>0</v>
      </c>
      <c r="H317" s="184"/>
      <c r="I317" s="184"/>
      <c r="J317" s="383">
        <v>10</v>
      </c>
      <c r="K317" s="184"/>
      <c r="L317" s="184"/>
      <c r="M317" s="507">
        <v>10</v>
      </c>
      <c r="N317" s="155">
        <f>SUM(F317+H317+J317+L317)</f>
        <v>20</v>
      </c>
      <c r="O317" s="286">
        <f>SUM(G317+I317+K317+M317)</f>
        <v>10</v>
      </c>
      <c r="P317" s="304"/>
    </row>
    <row r="318" spans="1:16" ht="32.25" thickBot="1" x14ac:dyDescent="0.25">
      <c r="A318" s="547"/>
      <c r="B318" s="192" t="s">
        <v>64</v>
      </c>
      <c r="C318" s="336"/>
      <c r="D318" s="201"/>
      <c r="E318" s="201"/>
      <c r="F318" s="184"/>
      <c r="G318" s="184"/>
      <c r="H318" s="184"/>
      <c r="I318" s="184"/>
      <c r="J318" s="184"/>
      <c r="K318" s="184"/>
      <c r="L318" s="184"/>
      <c r="M318" s="184"/>
      <c r="N318" s="17"/>
      <c r="O318" s="227"/>
      <c r="P318" s="304"/>
    </row>
    <row r="319" spans="1:16" ht="37.5" x14ac:dyDescent="0.2">
      <c r="A319" s="6" t="s">
        <v>12</v>
      </c>
      <c r="B319" s="23"/>
      <c r="C319" s="23"/>
      <c r="D319" s="73">
        <f t="shared" ref="D319:O319" si="72">SUM(D315)</f>
        <v>20</v>
      </c>
      <c r="E319" s="73">
        <f t="shared" si="72"/>
        <v>20</v>
      </c>
      <c r="F319" s="73">
        <f t="shared" si="72"/>
        <v>10</v>
      </c>
      <c r="G319" s="73">
        <f t="shared" si="72"/>
        <v>0</v>
      </c>
      <c r="H319" s="73">
        <f t="shared" si="72"/>
        <v>0</v>
      </c>
      <c r="I319" s="73">
        <f t="shared" si="72"/>
        <v>0</v>
      </c>
      <c r="J319" s="73">
        <f t="shared" si="72"/>
        <v>10</v>
      </c>
      <c r="K319" s="73">
        <f t="shared" si="72"/>
        <v>0</v>
      </c>
      <c r="L319" s="73">
        <f t="shared" si="72"/>
        <v>0</v>
      </c>
      <c r="M319" s="73">
        <f t="shared" si="72"/>
        <v>10</v>
      </c>
      <c r="N319" s="145">
        <f t="shared" si="72"/>
        <v>20</v>
      </c>
      <c r="O319" s="288">
        <f t="shared" si="72"/>
        <v>10</v>
      </c>
      <c r="P319" s="304"/>
    </row>
    <row r="320" spans="1:16" ht="15.75" x14ac:dyDescent="0.2">
      <c r="A320" s="58"/>
      <c r="B320" s="23" t="s">
        <v>62</v>
      </c>
      <c r="C320" s="23"/>
      <c r="D320" s="73"/>
      <c r="E320" s="73"/>
      <c r="F320" s="45"/>
      <c r="G320" s="45"/>
      <c r="H320" s="45"/>
      <c r="I320" s="45"/>
      <c r="J320" s="45"/>
      <c r="K320" s="45"/>
      <c r="L320" s="45"/>
      <c r="M320" s="45"/>
      <c r="N320" s="78"/>
      <c r="O320" s="127"/>
      <c r="P320" s="304"/>
    </row>
    <row r="321" spans="1:16" ht="15.75" x14ac:dyDescent="0.2">
      <c r="A321" s="58"/>
      <c r="B321" s="23" t="s">
        <v>63</v>
      </c>
      <c r="C321" s="23"/>
      <c r="D321" s="73">
        <f t="shared" ref="D321:M321" si="73">SUM(D317)</f>
        <v>20</v>
      </c>
      <c r="E321" s="73">
        <f t="shared" si="73"/>
        <v>20</v>
      </c>
      <c r="F321" s="73">
        <f t="shared" si="73"/>
        <v>10</v>
      </c>
      <c r="G321" s="73">
        <f t="shared" si="73"/>
        <v>0</v>
      </c>
      <c r="H321" s="73">
        <f t="shared" si="73"/>
        <v>0</v>
      </c>
      <c r="I321" s="73">
        <f t="shared" si="73"/>
        <v>0</v>
      </c>
      <c r="J321" s="73">
        <f t="shared" si="73"/>
        <v>10</v>
      </c>
      <c r="K321" s="73">
        <f t="shared" si="73"/>
        <v>0</v>
      </c>
      <c r="L321" s="73">
        <f t="shared" si="73"/>
        <v>0</v>
      </c>
      <c r="M321" s="73">
        <f t="shared" si="73"/>
        <v>10</v>
      </c>
      <c r="N321" s="154">
        <f>SUM(F321+H321+J321+L321)</f>
        <v>20</v>
      </c>
      <c r="O321" s="289">
        <f>SUM(G321+I321+K321+M321)</f>
        <v>10</v>
      </c>
      <c r="P321" s="101"/>
    </row>
    <row r="322" spans="1:16" ht="32.25" thickBot="1" x14ac:dyDescent="0.25">
      <c r="A322" s="6"/>
      <c r="B322" s="27" t="s">
        <v>65</v>
      </c>
      <c r="C322" s="27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7"/>
      <c r="O322" s="285"/>
      <c r="P322" s="101"/>
    </row>
    <row r="323" spans="1:16" ht="110.25" x14ac:dyDescent="0.2">
      <c r="A323" s="242" t="s">
        <v>72</v>
      </c>
      <c r="B323" s="27" t="s">
        <v>98</v>
      </c>
      <c r="C323" s="337"/>
      <c r="D323" s="243">
        <v>2626.9</v>
      </c>
      <c r="E323" s="243">
        <v>2626.9</v>
      </c>
      <c r="F323" s="243">
        <v>656.7</v>
      </c>
      <c r="G323" s="243">
        <v>643</v>
      </c>
      <c r="H323" s="243">
        <v>656.7</v>
      </c>
      <c r="I323" s="243">
        <v>642.9</v>
      </c>
      <c r="J323" s="243">
        <v>656.7</v>
      </c>
      <c r="K323" s="243">
        <v>664.5</v>
      </c>
      <c r="L323" s="243">
        <v>656.8</v>
      </c>
      <c r="M323" s="244">
        <v>676.5</v>
      </c>
      <c r="N323" s="245">
        <f>SUM(F323+H323+J323+L323)</f>
        <v>2626.9</v>
      </c>
      <c r="O323" s="290">
        <f>SUM(G323+I323+K323+M323)</f>
        <v>2626.9</v>
      </c>
      <c r="P323" s="101"/>
    </row>
    <row r="324" spans="1:16" s="1" customFormat="1" ht="32.25" customHeight="1" x14ac:dyDescent="0.2">
      <c r="A324" s="29" t="s">
        <v>2</v>
      </c>
      <c r="B324" s="42"/>
      <c r="C324" s="42"/>
      <c r="D324" s="33">
        <f t="shared" ref="D324:O324" si="74">SUM(D323+D319+D311+D299+D291)</f>
        <v>37848.400000000001</v>
      </c>
      <c r="E324" s="33">
        <f t="shared" si="74"/>
        <v>37848.400000000001</v>
      </c>
      <c r="F324" s="33">
        <f t="shared" si="74"/>
        <v>5386.55</v>
      </c>
      <c r="G324" s="33">
        <f t="shared" si="74"/>
        <v>3465.35</v>
      </c>
      <c r="H324" s="33">
        <f t="shared" si="74"/>
        <v>9375.7000000000007</v>
      </c>
      <c r="I324" s="33">
        <f t="shared" si="74"/>
        <v>8942.2900000000009</v>
      </c>
      <c r="J324" s="33">
        <f t="shared" si="74"/>
        <v>13116.050000000001</v>
      </c>
      <c r="K324" s="33">
        <f t="shared" si="74"/>
        <v>11019.800000000001</v>
      </c>
      <c r="L324" s="33">
        <f t="shared" si="74"/>
        <v>9969.6</v>
      </c>
      <c r="M324" s="33">
        <f t="shared" si="74"/>
        <v>11876.9</v>
      </c>
      <c r="N324" s="33">
        <f t="shared" si="74"/>
        <v>37847.9</v>
      </c>
      <c r="O324" s="291">
        <f t="shared" si="74"/>
        <v>35304.339999999997</v>
      </c>
      <c r="P324" s="152"/>
    </row>
    <row r="325" spans="1:16" s="1" customFormat="1" ht="33" customHeight="1" x14ac:dyDescent="0.2">
      <c r="A325" s="31"/>
      <c r="B325" s="42" t="s">
        <v>62</v>
      </c>
      <c r="C325" s="42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4"/>
      <c r="O325" s="292"/>
      <c r="P325" s="305"/>
    </row>
    <row r="326" spans="1:16" s="1" customFormat="1" ht="32.25" customHeight="1" x14ac:dyDescent="0.2">
      <c r="A326" s="29"/>
      <c r="B326" s="42" t="s">
        <v>63</v>
      </c>
      <c r="C326" s="325"/>
      <c r="D326" s="30">
        <f t="shared" ref="D326:O326" si="75">SUM(D321+D313+D301+D293+D323)</f>
        <v>37848.400000000001</v>
      </c>
      <c r="E326" s="30">
        <f t="shared" si="75"/>
        <v>37848.400000000001</v>
      </c>
      <c r="F326" s="30">
        <f t="shared" si="75"/>
        <v>5386.55</v>
      </c>
      <c r="G326" s="30">
        <f t="shared" si="75"/>
        <v>3465.35</v>
      </c>
      <c r="H326" s="30">
        <f t="shared" si="75"/>
        <v>9375.7000000000007</v>
      </c>
      <c r="I326" s="30">
        <f t="shared" si="75"/>
        <v>8942.2899999999991</v>
      </c>
      <c r="J326" s="30">
        <f t="shared" si="75"/>
        <v>13116.050000000001</v>
      </c>
      <c r="K326" s="30">
        <f t="shared" si="75"/>
        <v>11019.800000000001</v>
      </c>
      <c r="L326" s="30">
        <f t="shared" si="75"/>
        <v>9969.6</v>
      </c>
      <c r="M326" s="30">
        <f t="shared" si="75"/>
        <v>11876.9</v>
      </c>
      <c r="N326" s="30">
        <f t="shared" si="75"/>
        <v>37847.9</v>
      </c>
      <c r="O326" s="129">
        <f t="shared" si="75"/>
        <v>35304.339999999997</v>
      </c>
      <c r="P326" s="152"/>
    </row>
    <row r="327" spans="1:16" s="1" customFormat="1" ht="32.25" customHeight="1" x14ac:dyDescent="0.2">
      <c r="A327" s="31"/>
      <c r="B327" s="54" t="s">
        <v>65</v>
      </c>
      <c r="C327" s="54"/>
      <c r="D327" s="34">
        <f t="shared" ref="D327:O327" si="76">SUM(D322+D314+D302+D294)</f>
        <v>0</v>
      </c>
      <c r="E327" s="34">
        <f t="shared" si="76"/>
        <v>0</v>
      </c>
      <c r="F327" s="34">
        <f t="shared" si="76"/>
        <v>0</v>
      </c>
      <c r="G327" s="34">
        <f t="shared" si="76"/>
        <v>0</v>
      </c>
      <c r="H327" s="34">
        <f t="shared" si="76"/>
        <v>0</v>
      </c>
      <c r="I327" s="34">
        <f t="shared" si="76"/>
        <v>0</v>
      </c>
      <c r="J327" s="34">
        <f t="shared" si="76"/>
        <v>0</v>
      </c>
      <c r="K327" s="34">
        <f t="shared" si="76"/>
        <v>0</v>
      </c>
      <c r="L327" s="34">
        <f t="shared" si="76"/>
        <v>0</v>
      </c>
      <c r="M327" s="34">
        <f t="shared" si="76"/>
        <v>0</v>
      </c>
      <c r="N327" s="34">
        <f t="shared" si="76"/>
        <v>0</v>
      </c>
      <c r="O327" s="128">
        <f t="shared" si="76"/>
        <v>0</v>
      </c>
      <c r="P327" s="152"/>
    </row>
    <row r="328" spans="1:16" s="1" customFormat="1" ht="32.25" customHeight="1" x14ac:dyDescent="0.25">
      <c r="A328" s="554" t="s">
        <v>34</v>
      </c>
      <c r="B328" s="554"/>
      <c r="C328" s="554"/>
      <c r="D328" s="554"/>
      <c r="E328" s="554"/>
      <c r="F328" s="554"/>
      <c r="G328" s="554"/>
      <c r="H328" s="554"/>
      <c r="I328" s="554"/>
      <c r="J328" s="554"/>
      <c r="K328" s="554"/>
      <c r="L328" s="554"/>
      <c r="M328" s="554"/>
      <c r="N328" s="555"/>
      <c r="O328" s="556"/>
      <c r="P328" s="152"/>
    </row>
    <row r="329" spans="1:16" s="1" customFormat="1" ht="67.5" customHeight="1" x14ac:dyDescent="0.2">
      <c r="A329" s="547" t="s">
        <v>35</v>
      </c>
      <c r="B329" s="240" t="s">
        <v>35</v>
      </c>
      <c r="C329" s="240"/>
      <c r="D329" s="196">
        <v>900</v>
      </c>
      <c r="E329" s="196">
        <v>900</v>
      </c>
      <c r="F329" s="196">
        <v>225</v>
      </c>
      <c r="G329" s="196">
        <v>225</v>
      </c>
      <c r="H329" s="196">
        <v>250</v>
      </c>
      <c r="I329" s="196">
        <v>225</v>
      </c>
      <c r="J329" s="196">
        <v>250</v>
      </c>
      <c r="K329" s="196">
        <v>225</v>
      </c>
      <c r="L329" s="196">
        <v>175</v>
      </c>
      <c r="M329" s="196">
        <v>223.5</v>
      </c>
      <c r="N329" s="241">
        <f t="shared" ref="N329:O330" si="77">SUM(F329+H329+J329+L329)</f>
        <v>900</v>
      </c>
      <c r="O329" s="293">
        <f t="shared" si="77"/>
        <v>898.5</v>
      </c>
      <c r="P329" s="152"/>
    </row>
    <row r="330" spans="1:16" ht="45" customHeight="1" x14ac:dyDescent="0.25">
      <c r="A330" s="547"/>
      <c r="B330" s="195" t="s">
        <v>99</v>
      </c>
      <c r="C330" s="195"/>
      <c r="D330" s="197">
        <v>10</v>
      </c>
      <c r="E330" s="197">
        <v>10</v>
      </c>
      <c r="F330" s="197">
        <v>0</v>
      </c>
      <c r="G330" s="197">
        <v>0</v>
      </c>
      <c r="H330" s="197">
        <v>10</v>
      </c>
      <c r="I330" s="197">
        <v>10</v>
      </c>
      <c r="J330" s="197"/>
      <c r="K330" s="198"/>
      <c r="L330" s="197"/>
      <c r="M330" s="199"/>
      <c r="N330" s="155">
        <f t="shared" si="77"/>
        <v>10</v>
      </c>
      <c r="O330" s="286">
        <f t="shared" si="77"/>
        <v>10</v>
      </c>
      <c r="P330" s="304"/>
    </row>
    <row r="331" spans="1:16" ht="49.5" customHeight="1" x14ac:dyDescent="0.2">
      <c r="A331" s="6" t="s">
        <v>12</v>
      </c>
      <c r="B331" s="158"/>
      <c r="C331" s="158"/>
      <c r="D331" s="156">
        <f t="shared" ref="D331:O331" si="78">SUM(D329+D330)</f>
        <v>910</v>
      </c>
      <c r="E331" s="156">
        <f t="shared" si="78"/>
        <v>910</v>
      </c>
      <c r="F331" s="156">
        <f t="shared" si="78"/>
        <v>225</v>
      </c>
      <c r="G331" s="156">
        <f t="shared" si="78"/>
        <v>225</v>
      </c>
      <c r="H331" s="156">
        <f t="shared" si="78"/>
        <v>260</v>
      </c>
      <c r="I331" s="156">
        <f t="shared" si="78"/>
        <v>235</v>
      </c>
      <c r="J331" s="156">
        <f t="shared" si="78"/>
        <v>250</v>
      </c>
      <c r="K331" s="156">
        <f t="shared" si="78"/>
        <v>225</v>
      </c>
      <c r="L331" s="156">
        <f t="shared" si="78"/>
        <v>175</v>
      </c>
      <c r="M331" s="156">
        <f t="shared" si="78"/>
        <v>223.5</v>
      </c>
      <c r="N331" s="156">
        <f t="shared" si="78"/>
        <v>910</v>
      </c>
      <c r="O331" s="294">
        <f t="shared" si="78"/>
        <v>908.5</v>
      </c>
      <c r="P331" s="304"/>
    </row>
    <row r="332" spans="1:16" ht="29.25" customHeight="1" x14ac:dyDescent="0.2">
      <c r="A332" s="58"/>
      <c r="B332" s="158" t="s">
        <v>62</v>
      </c>
      <c r="C332" s="158"/>
      <c r="D332" s="156"/>
      <c r="E332" s="156"/>
      <c r="F332" s="156"/>
      <c r="G332" s="159"/>
      <c r="H332" s="159"/>
      <c r="I332" s="159"/>
      <c r="J332" s="156"/>
      <c r="K332" s="159"/>
      <c r="L332" s="156"/>
      <c r="M332" s="160"/>
      <c r="N332" s="157"/>
      <c r="O332" s="295"/>
      <c r="P332" s="304"/>
    </row>
    <row r="333" spans="1:16" ht="36.75" customHeight="1" x14ac:dyDescent="0.2">
      <c r="A333" s="58"/>
      <c r="B333" s="158" t="s">
        <v>63</v>
      </c>
      <c r="C333" s="158"/>
      <c r="D333" s="156">
        <f t="shared" ref="D333:M333" si="79">SUM(D330+D329)</f>
        <v>910</v>
      </c>
      <c r="E333" s="156">
        <f t="shared" si="79"/>
        <v>910</v>
      </c>
      <c r="F333" s="156">
        <f t="shared" si="79"/>
        <v>225</v>
      </c>
      <c r="G333" s="156">
        <f t="shared" si="79"/>
        <v>225</v>
      </c>
      <c r="H333" s="156">
        <f t="shared" si="79"/>
        <v>260</v>
      </c>
      <c r="I333" s="156">
        <f t="shared" si="79"/>
        <v>235</v>
      </c>
      <c r="J333" s="156">
        <f t="shared" si="79"/>
        <v>250</v>
      </c>
      <c r="K333" s="156">
        <f t="shared" si="79"/>
        <v>225</v>
      </c>
      <c r="L333" s="156">
        <f t="shared" si="79"/>
        <v>175</v>
      </c>
      <c r="M333" s="156">
        <f t="shared" si="79"/>
        <v>223.5</v>
      </c>
      <c r="N333" s="156">
        <f>SUM(F333+H333+J333+L333)</f>
        <v>910</v>
      </c>
      <c r="O333" s="294">
        <f>SUM(G333+I333+K333+M333)</f>
        <v>908.5</v>
      </c>
      <c r="P333" s="304"/>
    </row>
    <row r="334" spans="1:16" ht="41.25" customHeight="1" x14ac:dyDescent="0.2">
      <c r="A334" s="6"/>
      <c r="B334" s="27" t="s">
        <v>65</v>
      </c>
      <c r="C334" s="2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285"/>
      <c r="P334" s="304"/>
    </row>
    <row r="335" spans="1:16" s="1" customFormat="1" ht="114" customHeight="1" x14ac:dyDescent="0.25">
      <c r="A335" s="543" t="s">
        <v>36</v>
      </c>
      <c r="B335" s="193" t="s">
        <v>76</v>
      </c>
      <c r="C335" s="193"/>
      <c r="D335" s="143">
        <v>100</v>
      </c>
      <c r="E335" s="143">
        <v>100</v>
      </c>
      <c r="F335" s="143"/>
      <c r="G335" s="143"/>
      <c r="H335" s="143"/>
      <c r="I335" s="143"/>
      <c r="J335" s="143">
        <v>100</v>
      </c>
      <c r="K335" s="143"/>
      <c r="L335" s="143"/>
      <c r="M335" s="143">
        <v>30</v>
      </c>
      <c r="N335" s="155">
        <f t="shared" ref="N335:O336" si="80">SUM(F335+H335+J335+L335)</f>
        <v>100</v>
      </c>
      <c r="O335" s="286">
        <f t="shared" si="80"/>
        <v>30</v>
      </c>
      <c r="P335" s="306"/>
    </row>
    <row r="336" spans="1:16" ht="80.25" customHeight="1" x14ac:dyDescent="0.2">
      <c r="A336" s="566"/>
      <c r="B336" s="194" t="s">
        <v>77</v>
      </c>
      <c r="C336" s="194"/>
      <c r="D336" s="143">
        <v>50</v>
      </c>
      <c r="E336" s="143">
        <v>50</v>
      </c>
      <c r="F336" s="143"/>
      <c r="G336" s="143"/>
      <c r="H336" s="143"/>
      <c r="I336" s="143"/>
      <c r="J336" s="143">
        <v>50</v>
      </c>
      <c r="K336" s="143">
        <v>50</v>
      </c>
      <c r="L336" s="143"/>
      <c r="M336" s="143"/>
      <c r="N336" s="155">
        <f t="shared" si="80"/>
        <v>50</v>
      </c>
      <c r="O336" s="286">
        <f t="shared" si="80"/>
        <v>50</v>
      </c>
      <c r="P336" s="304"/>
    </row>
    <row r="337" spans="1:16" ht="37.5" x14ac:dyDescent="0.2">
      <c r="A337" s="6" t="s">
        <v>12</v>
      </c>
      <c r="B337" s="23"/>
      <c r="C337" s="23"/>
      <c r="D337" s="79">
        <f t="shared" ref="D337:O337" si="81">SUM(D335+D336)</f>
        <v>150</v>
      </c>
      <c r="E337" s="79">
        <f t="shared" si="81"/>
        <v>150</v>
      </c>
      <c r="F337" s="79">
        <f t="shared" si="81"/>
        <v>0</v>
      </c>
      <c r="G337" s="79">
        <f t="shared" si="81"/>
        <v>0</v>
      </c>
      <c r="H337" s="79">
        <f t="shared" si="81"/>
        <v>0</v>
      </c>
      <c r="I337" s="79">
        <f t="shared" si="81"/>
        <v>0</v>
      </c>
      <c r="J337" s="79">
        <f t="shared" si="81"/>
        <v>150</v>
      </c>
      <c r="K337" s="79">
        <f t="shared" si="81"/>
        <v>50</v>
      </c>
      <c r="L337" s="79">
        <f t="shared" si="81"/>
        <v>0</v>
      </c>
      <c r="M337" s="79">
        <f t="shared" si="81"/>
        <v>30</v>
      </c>
      <c r="N337" s="79">
        <f t="shared" si="81"/>
        <v>150</v>
      </c>
      <c r="O337" s="79">
        <f t="shared" si="81"/>
        <v>80</v>
      </c>
      <c r="P337" s="304"/>
    </row>
    <row r="338" spans="1:16" ht="15.75" x14ac:dyDescent="0.2">
      <c r="A338" s="58"/>
      <c r="B338" s="23" t="s">
        <v>62</v>
      </c>
      <c r="C338" s="2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31"/>
      <c r="P338" s="304"/>
    </row>
    <row r="339" spans="1:16" ht="15.75" x14ac:dyDescent="0.2">
      <c r="A339" s="58"/>
      <c r="B339" s="23" t="s">
        <v>63</v>
      </c>
      <c r="C339" s="23"/>
      <c r="D339" s="79">
        <f t="shared" ref="D339:M339" si="82">SUM(D336+D335)</f>
        <v>150</v>
      </c>
      <c r="E339" s="79">
        <f t="shared" si="82"/>
        <v>150</v>
      </c>
      <c r="F339" s="79">
        <f t="shared" si="82"/>
        <v>0</v>
      </c>
      <c r="G339" s="79">
        <f t="shared" si="82"/>
        <v>0</v>
      </c>
      <c r="H339" s="79">
        <f t="shared" si="82"/>
        <v>0</v>
      </c>
      <c r="I339" s="79">
        <f t="shared" si="82"/>
        <v>0</v>
      </c>
      <c r="J339" s="79">
        <f t="shared" si="82"/>
        <v>150</v>
      </c>
      <c r="K339" s="79">
        <f t="shared" si="82"/>
        <v>50</v>
      </c>
      <c r="L339" s="79">
        <f t="shared" si="82"/>
        <v>0</v>
      </c>
      <c r="M339" s="79">
        <f t="shared" si="82"/>
        <v>30</v>
      </c>
      <c r="N339" s="156">
        <f>SUM(F339+H339+J339+L339)</f>
        <v>150</v>
      </c>
      <c r="O339" s="79">
        <f>SUM(O336+O335)</f>
        <v>80</v>
      </c>
      <c r="P339" s="304"/>
    </row>
    <row r="340" spans="1:16" ht="31.5" x14ac:dyDescent="0.2">
      <c r="A340" s="6"/>
      <c r="B340" s="27" t="s">
        <v>65</v>
      </c>
      <c r="C340" s="2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285"/>
      <c r="P340" s="304"/>
    </row>
    <row r="341" spans="1:16" ht="51.75" customHeight="1" x14ac:dyDescent="0.2">
      <c r="A341" s="396" t="s">
        <v>37</v>
      </c>
      <c r="B341" s="262" t="s">
        <v>100</v>
      </c>
      <c r="C341" s="262"/>
      <c r="D341" s="179">
        <v>3445.6</v>
      </c>
      <c r="E341" s="179">
        <v>3445.6</v>
      </c>
      <c r="F341" s="179">
        <v>911.4</v>
      </c>
      <c r="G341" s="179">
        <v>796.2</v>
      </c>
      <c r="H341" s="179">
        <v>911.4</v>
      </c>
      <c r="I341" s="179">
        <v>796.2</v>
      </c>
      <c r="J341" s="179">
        <v>911.4</v>
      </c>
      <c r="K341" s="179">
        <v>452.1</v>
      </c>
      <c r="L341" s="179">
        <v>711.4</v>
      </c>
      <c r="M341" s="179">
        <v>797.3</v>
      </c>
      <c r="N341" s="155">
        <f>SUM(F341+H341+J341+L341)</f>
        <v>3445.6</v>
      </c>
      <c r="O341" s="286">
        <f>SUM(G341+I341+K341+M341)</f>
        <v>2841.8</v>
      </c>
      <c r="P341" s="304"/>
    </row>
    <row r="342" spans="1:16" s="1" customFormat="1" ht="43.5" customHeight="1" x14ac:dyDescent="0.2">
      <c r="A342" s="6" t="s">
        <v>12</v>
      </c>
      <c r="B342" s="23"/>
      <c r="C342" s="23"/>
      <c r="D342" s="7">
        <f t="shared" ref="D342:O342" si="83">SUM(D341)</f>
        <v>3445.6</v>
      </c>
      <c r="E342" s="7">
        <f t="shared" si="83"/>
        <v>3445.6</v>
      </c>
      <c r="F342" s="7">
        <f t="shared" si="83"/>
        <v>911.4</v>
      </c>
      <c r="G342" s="7">
        <f t="shared" si="83"/>
        <v>796.2</v>
      </c>
      <c r="H342" s="7">
        <f t="shared" si="83"/>
        <v>911.4</v>
      </c>
      <c r="I342" s="7">
        <f t="shared" si="83"/>
        <v>796.2</v>
      </c>
      <c r="J342" s="7">
        <f t="shared" si="83"/>
        <v>911.4</v>
      </c>
      <c r="K342" s="7">
        <f t="shared" si="83"/>
        <v>452.1</v>
      </c>
      <c r="L342" s="7">
        <f t="shared" si="83"/>
        <v>711.4</v>
      </c>
      <c r="M342" s="7">
        <f t="shared" si="83"/>
        <v>797.3</v>
      </c>
      <c r="N342" s="7">
        <f t="shared" si="83"/>
        <v>3445.6</v>
      </c>
      <c r="O342" s="132">
        <f t="shared" si="83"/>
        <v>2841.8</v>
      </c>
      <c r="P342" s="306"/>
    </row>
    <row r="343" spans="1:16" s="1" customFormat="1" ht="25.5" customHeight="1" x14ac:dyDescent="0.2">
      <c r="A343" s="544"/>
      <c r="B343" s="23" t="s">
        <v>62</v>
      </c>
      <c r="C343" s="2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61"/>
      <c r="P343" s="306"/>
    </row>
    <row r="344" spans="1:16" ht="33" customHeight="1" x14ac:dyDescent="0.2">
      <c r="A344" s="545"/>
      <c r="B344" s="23" t="s">
        <v>63</v>
      </c>
      <c r="C344" s="23"/>
      <c r="D344" s="7">
        <f t="shared" ref="D344:M344" si="84">SUM(D341)</f>
        <v>3445.6</v>
      </c>
      <c r="E344" s="7">
        <f t="shared" si="84"/>
        <v>3445.6</v>
      </c>
      <c r="F344" s="7">
        <f t="shared" si="84"/>
        <v>911.4</v>
      </c>
      <c r="G344" s="7">
        <f t="shared" si="84"/>
        <v>796.2</v>
      </c>
      <c r="H344" s="7">
        <f t="shared" si="84"/>
        <v>911.4</v>
      </c>
      <c r="I344" s="7">
        <f t="shared" si="84"/>
        <v>796.2</v>
      </c>
      <c r="J344" s="7">
        <f t="shared" si="84"/>
        <v>911.4</v>
      </c>
      <c r="K344" s="7">
        <f t="shared" si="84"/>
        <v>452.1</v>
      </c>
      <c r="L344" s="7">
        <f t="shared" si="84"/>
        <v>711.4</v>
      </c>
      <c r="M344" s="7">
        <f t="shared" si="84"/>
        <v>797.3</v>
      </c>
      <c r="N344" s="7">
        <f>SUM(F344+H344+J344+L344)</f>
        <v>3445.6</v>
      </c>
      <c r="O344" s="162">
        <f>SUM(G344+I344+K344+M344)</f>
        <v>2841.8</v>
      </c>
      <c r="P344" s="137"/>
    </row>
    <row r="345" spans="1:16" ht="33.75" customHeight="1" thickBot="1" x14ac:dyDescent="0.25">
      <c r="A345" s="609"/>
      <c r="B345" s="27" t="s">
        <v>65</v>
      </c>
      <c r="C345" s="27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40"/>
    </row>
    <row r="346" spans="1:16" ht="33.75" customHeight="1" x14ac:dyDescent="0.2">
      <c r="A346" s="39" t="s">
        <v>2</v>
      </c>
      <c r="B346" s="42"/>
      <c r="C346" s="42"/>
      <c r="D346" s="33">
        <f t="shared" ref="D346:O346" si="85">SUM(D342+D337+D331)</f>
        <v>4505.6000000000004</v>
      </c>
      <c r="E346" s="33">
        <f t="shared" si="85"/>
        <v>4505.6000000000004</v>
      </c>
      <c r="F346" s="33">
        <f t="shared" si="85"/>
        <v>1136.4000000000001</v>
      </c>
      <c r="G346" s="33">
        <f t="shared" si="85"/>
        <v>1021.2</v>
      </c>
      <c r="H346" s="33">
        <f t="shared" si="85"/>
        <v>1171.4000000000001</v>
      </c>
      <c r="I346" s="33">
        <f t="shared" si="85"/>
        <v>1031.2</v>
      </c>
      <c r="J346" s="33">
        <f t="shared" si="85"/>
        <v>1311.4</v>
      </c>
      <c r="K346" s="33">
        <f t="shared" si="85"/>
        <v>727.1</v>
      </c>
      <c r="L346" s="33">
        <f t="shared" si="85"/>
        <v>886.4</v>
      </c>
      <c r="M346" s="33">
        <f t="shared" si="85"/>
        <v>1050.8</v>
      </c>
      <c r="N346" s="33">
        <f t="shared" si="85"/>
        <v>4505.6000000000004</v>
      </c>
      <c r="O346" s="33">
        <f t="shared" si="85"/>
        <v>3830.3</v>
      </c>
    </row>
    <row r="347" spans="1:16" s="1" customFormat="1" ht="32.25" customHeight="1" x14ac:dyDescent="0.2">
      <c r="A347" s="610"/>
      <c r="B347" s="42" t="s">
        <v>62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163"/>
    </row>
    <row r="348" spans="1:16" s="1" customFormat="1" ht="32.25" customHeight="1" x14ac:dyDescent="0.2">
      <c r="A348" s="611"/>
      <c r="B348" s="42" t="s">
        <v>63</v>
      </c>
      <c r="C348" s="42"/>
      <c r="D348" s="33">
        <f t="shared" ref="D348:M348" si="86">SUM(D344+D339+D333)</f>
        <v>4505.6000000000004</v>
      </c>
      <c r="E348" s="33">
        <f t="shared" si="86"/>
        <v>4505.6000000000004</v>
      </c>
      <c r="F348" s="33">
        <f t="shared" si="86"/>
        <v>1136.4000000000001</v>
      </c>
      <c r="G348" s="33">
        <f t="shared" si="86"/>
        <v>1021.2</v>
      </c>
      <c r="H348" s="33">
        <f t="shared" si="86"/>
        <v>1171.4000000000001</v>
      </c>
      <c r="I348" s="33">
        <f t="shared" si="86"/>
        <v>1031.2</v>
      </c>
      <c r="J348" s="33">
        <f t="shared" si="86"/>
        <v>1311.4</v>
      </c>
      <c r="K348" s="33">
        <f t="shared" si="86"/>
        <v>727.1</v>
      </c>
      <c r="L348" s="33">
        <f t="shared" si="86"/>
        <v>886.4</v>
      </c>
      <c r="M348" s="33">
        <f t="shared" si="86"/>
        <v>1050.8</v>
      </c>
      <c r="N348" s="33">
        <f>SUM(F348+H348+J348+L348)</f>
        <v>4505.6000000000004</v>
      </c>
      <c r="O348" s="148">
        <f>SUM(G348+I348+K348+M348)</f>
        <v>3830.3</v>
      </c>
    </row>
    <row r="349" spans="1:16" s="1" customFormat="1" ht="32.25" customHeight="1" x14ac:dyDescent="0.2">
      <c r="A349" s="612"/>
      <c r="B349" s="54" t="s">
        <v>65</v>
      </c>
      <c r="C349" s="338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4"/>
      <c r="O349" s="67"/>
    </row>
    <row r="350" spans="1:16" s="1" customFormat="1" ht="32.25" customHeight="1" x14ac:dyDescent="0.25">
      <c r="A350" s="596" t="s">
        <v>38</v>
      </c>
      <c r="B350" s="598"/>
      <c r="C350" s="598"/>
      <c r="D350" s="598"/>
      <c r="E350" s="598"/>
      <c r="F350" s="598"/>
      <c r="G350" s="598"/>
      <c r="H350" s="598"/>
      <c r="I350" s="598"/>
      <c r="J350" s="598"/>
      <c r="K350" s="598"/>
      <c r="L350" s="598"/>
      <c r="M350" s="598"/>
      <c r="N350" s="616"/>
      <c r="O350" s="616"/>
    </row>
    <row r="351" spans="1:16" s="1" customFormat="1" ht="22.5" customHeight="1" x14ac:dyDescent="0.25">
      <c r="A351" s="551" t="s">
        <v>39</v>
      </c>
      <c r="B351" s="388" t="s">
        <v>111</v>
      </c>
      <c r="C351" s="394"/>
      <c r="D351" s="386"/>
      <c r="E351" s="387"/>
      <c r="F351" s="387"/>
      <c r="G351" s="387"/>
      <c r="H351" s="387"/>
      <c r="I351" s="387"/>
      <c r="J351" s="387"/>
      <c r="K351" s="387"/>
      <c r="L351" s="387"/>
      <c r="M351" s="387"/>
      <c r="N351" s="382"/>
      <c r="O351" s="382"/>
    </row>
    <row r="352" spans="1:16" ht="34.5" customHeight="1" x14ac:dyDescent="0.25">
      <c r="A352" s="552"/>
      <c r="B352" s="388" t="s">
        <v>112</v>
      </c>
      <c r="C352" s="395"/>
      <c r="D352" s="386"/>
      <c r="E352" s="387"/>
      <c r="F352" s="387"/>
      <c r="G352" s="387"/>
      <c r="H352" s="387"/>
      <c r="I352" s="387"/>
      <c r="J352" s="387"/>
      <c r="K352" s="387"/>
      <c r="L352" s="387"/>
      <c r="M352" s="389"/>
      <c r="N352" s="401">
        <f>SUM(F352+H352+J352+L352)</f>
        <v>0</v>
      </c>
      <c r="O352" s="402">
        <f>SUM(G352+I352+K352+M352)</f>
        <v>0</v>
      </c>
    </row>
    <row r="353" spans="1:15" ht="67.5" customHeight="1" x14ac:dyDescent="0.25">
      <c r="A353" s="552"/>
      <c r="B353" s="509" t="s">
        <v>208</v>
      </c>
      <c r="C353" s="395"/>
      <c r="D353" s="517">
        <v>530</v>
      </c>
      <c r="E353" s="518">
        <v>530</v>
      </c>
      <c r="F353" s="518"/>
      <c r="G353" s="518"/>
      <c r="H353" s="518"/>
      <c r="I353" s="518"/>
      <c r="J353" s="518"/>
      <c r="K353" s="518"/>
      <c r="L353" s="518">
        <v>530</v>
      </c>
      <c r="M353" s="519"/>
      <c r="N353" s="483">
        <f>SUM(F353+H353+J353+L353)</f>
        <v>530</v>
      </c>
      <c r="O353" s="510">
        <f>SUM(G353+I353+K353+M353)</f>
        <v>0</v>
      </c>
    </row>
    <row r="354" spans="1:15" ht="45.75" customHeight="1" x14ac:dyDescent="0.2">
      <c r="A354" s="552"/>
      <c r="B354" s="511" t="s">
        <v>161</v>
      </c>
      <c r="C354" s="639" t="s">
        <v>176</v>
      </c>
      <c r="D354" s="517"/>
      <c r="E354" s="518"/>
      <c r="F354" s="518"/>
      <c r="G354" s="518"/>
      <c r="H354" s="518"/>
      <c r="I354" s="518"/>
      <c r="J354" s="518"/>
      <c r="K354" s="518"/>
      <c r="L354" s="518"/>
      <c r="M354" s="519"/>
      <c r="N354" s="483">
        <f>SUM(F354+H354+J354+L354)</f>
        <v>0</v>
      </c>
      <c r="O354" s="485">
        <v>0</v>
      </c>
    </row>
    <row r="355" spans="1:15" ht="93.75" customHeight="1" x14ac:dyDescent="0.2">
      <c r="A355" s="552"/>
      <c r="B355" s="509" t="s">
        <v>209</v>
      </c>
      <c r="C355" s="545"/>
      <c r="D355" s="517">
        <v>300</v>
      </c>
      <c r="E355" s="518">
        <v>300</v>
      </c>
      <c r="F355" s="518"/>
      <c r="G355" s="518"/>
      <c r="H355" s="518"/>
      <c r="I355" s="518"/>
      <c r="J355" s="518">
        <v>300</v>
      </c>
      <c r="K355" s="518">
        <v>299.11</v>
      </c>
      <c r="L355" s="518"/>
      <c r="M355" s="519"/>
      <c r="N355" s="483">
        <f>SUM(F355+H355+J355+L355)</f>
        <v>300</v>
      </c>
      <c r="O355" s="510">
        <f>SUM(G355+I355+K355+M355)</f>
        <v>299.11</v>
      </c>
    </row>
    <row r="356" spans="1:15" ht="51" customHeight="1" x14ac:dyDescent="0.2">
      <c r="A356" s="552"/>
      <c r="B356" s="509" t="s">
        <v>162</v>
      </c>
      <c r="C356" s="545"/>
      <c r="D356" s="517">
        <v>2556.1999999999998</v>
      </c>
      <c r="E356" s="517">
        <v>2556.1999999999998</v>
      </c>
      <c r="F356" s="517">
        <v>2556.1999999999998</v>
      </c>
      <c r="G356" s="518">
        <v>2495.9</v>
      </c>
      <c r="H356" s="518"/>
      <c r="I356" s="518"/>
      <c r="J356" s="518"/>
      <c r="K356" s="518"/>
      <c r="L356" s="518"/>
      <c r="M356" s="519"/>
      <c r="N356" s="483">
        <f>SUM(F356+H356+J356+L356)</f>
        <v>2556.1999999999998</v>
      </c>
      <c r="O356" s="510">
        <f>SUM(G356+I356+K356+M356)</f>
        <v>2495.9</v>
      </c>
    </row>
    <row r="357" spans="1:15" ht="85.5" customHeight="1" x14ac:dyDescent="0.2">
      <c r="A357" s="552"/>
      <c r="B357" s="509" t="s">
        <v>210</v>
      </c>
      <c r="C357" s="545"/>
      <c r="D357" s="517">
        <v>91.1</v>
      </c>
      <c r="E357" s="518">
        <v>91.1</v>
      </c>
      <c r="F357" s="518"/>
      <c r="G357" s="518"/>
      <c r="H357" s="518"/>
      <c r="I357" s="518"/>
      <c r="J357" s="518"/>
      <c r="K357" s="518"/>
      <c r="L357" s="518">
        <v>91.1</v>
      </c>
      <c r="M357" s="519"/>
      <c r="N357" s="483">
        <f>SUM(F357+H357+J357+L357)</f>
        <v>91.1</v>
      </c>
      <c r="O357" s="510">
        <f>SUM(G357+I357+K357+M357)</f>
        <v>0</v>
      </c>
    </row>
    <row r="358" spans="1:15" ht="39.75" customHeight="1" x14ac:dyDescent="0.2">
      <c r="A358" s="552"/>
      <c r="B358" s="511" t="s">
        <v>163</v>
      </c>
      <c r="C358" s="545"/>
      <c r="D358" s="517"/>
      <c r="E358" s="518"/>
      <c r="F358" s="518"/>
      <c r="G358" s="518"/>
      <c r="H358" s="518"/>
      <c r="I358" s="518"/>
      <c r="J358" s="518"/>
      <c r="K358" s="518"/>
      <c r="L358" s="518"/>
      <c r="M358" s="519"/>
      <c r="N358" s="483">
        <f t="shared" ref="N358:O364" si="87">SUM(F358+H358+J358+L358)</f>
        <v>0</v>
      </c>
      <c r="O358" s="510">
        <f t="shared" si="87"/>
        <v>0</v>
      </c>
    </row>
    <row r="359" spans="1:15" ht="50.25" customHeight="1" x14ac:dyDescent="0.2">
      <c r="A359" s="552"/>
      <c r="B359" s="509" t="s">
        <v>164</v>
      </c>
      <c r="C359" s="545"/>
      <c r="D359" s="517">
        <v>756.7</v>
      </c>
      <c r="E359" s="518">
        <v>756.7</v>
      </c>
      <c r="F359" s="518"/>
      <c r="G359" s="518"/>
      <c r="H359" s="518">
        <v>754.62</v>
      </c>
      <c r="I359" s="518">
        <v>721.2</v>
      </c>
      <c r="J359" s="518">
        <v>2.08</v>
      </c>
      <c r="K359" s="518">
        <v>2.08</v>
      </c>
      <c r="L359" s="518"/>
      <c r="M359" s="519"/>
      <c r="N359" s="483">
        <f t="shared" si="87"/>
        <v>756.7</v>
      </c>
      <c r="O359" s="510">
        <f t="shared" si="87"/>
        <v>723.28000000000009</v>
      </c>
    </row>
    <row r="360" spans="1:15" ht="34.5" customHeight="1" x14ac:dyDescent="0.2">
      <c r="A360" s="552"/>
      <c r="B360" s="509" t="s">
        <v>63</v>
      </c>
      <c r="C360" s="545"/>
      <c r="D360" s="517">
        <v>100.4</v>
      </c>
      <c r="E360" s="518">
        <v>100.4</v>
      </c>
      <c r="F360" s="518"/>
      <c r="G360" s="518"/>
      <c r="H360" s="518">
        <v>98.32</v>
      </c>
      <c r="I360" s="518">
        <v>64.900000000000006</v>
      </c>
      <c r="J360" s="518">
        <v>2.08</v>
      </c>
      <c r="K360" s="518">
        <v>2.08</v>
      </c>
      <c r="L360" s="518"/>
      <c r="M360" s="519"/>
      <c r="N360" s="512">
        <f t="shared" si="87"/>
        <v>100.39999999999999</v>
      </c>
      <c r="O360" s="513">
        <f t="shared" si="87"/>
        <v>66.98</v>
      </c>
    </row>
    <row r="361" spans="1:15" s="384" customFormat="1" ht="35.25" customHeight="1" x14ac:dyDescent="0.2">
      <c r="A361" s="553"/>
      <c r="B361" s="509" t="s">
        <v>65</v>
      </c>
      <c r="C361" s="545"/>
      <c r="D361" s="517">
        <v>656.3</v>
      </c>
      <c r="E361" s="518">
        <v>656.3</v>
      </c>
      <c r="F361" s="518"/>
      <c r="G361" s="518"/>
      <c r="H361" s="518">
        <v>656.3</v>
      </c>
      <c r="I361" s="518">
        <v>656.3</v>
      </c>
      <c r="J361" s="518"/>
      <c r="K361" s="518"/>
      <c r="L361" s="518"/>
      <c r="M361" s="519"/>
      <c r="N361" s="512">
        <f t="shared" si="87"/>
        <v>656.3</v>
      </c>
      <c r="O361" s="513">
        <f t="shared" si="87"/>
        <v>656.3</v>
      </c>
    </row>
    <row r="362" spans="1:15" s="384" customFormat="1" ht="50.25" customHeight="1" x14ac:dyDescent="0.2">
      <c r="A362" s="553"/>
      <c r="B362" s="509" t="s">
        <v>165</v>
      </c>
      <c r="C362" s="545"/>
      <c r="D362" s="517">
        <v>124.9</v>
      </c>
      <c r="E362" s="518">
        <v>124.9</v>
      </c>
      <c r="F362" s="518"/>
      <c r="G362" s="518"/>
      <c r="H362" s="518"/>
      <c r="I362" s="518"/>
      <c r="J362" s="518">
        <v>124.9</v>
      </c>
      <c r="K362" s="518">
        <v>124.9</v>
      </c>
      <c r="L362" s="518"/>
      <c r="M362" s="519"/>
      <c r="N362" s="510">
        <f t="shared" si="87"/>
        <v>124.9</v>
      </c>
      <c r="O362" s="510">
        <f t="shared" si="87"/>
        <v>124.9</v>
      </c>
    </row>
    <row r="363" spans="1:15" s="384" customFormat="1" ht="34.5" customHeight="1" x14ac:dyDescent="0.2">
      <c r="A363" s="553"/>
      <c r="B363" s="509" t="s">
        <v>211</v>
      </c>
      <c r="C363" s="545"/>
      <c r="D363" s="517">
        <v>580</v>
      </c>
      <c r="E363" s="518">
        <v>580</v>
      </c>
      <c r="F363" s="518"/>
      <c r="G363" s="518"/>
      <c r="H363" s="518"/>
      <c r="I363" s="518"/>
      <c r="J363" s="518"/>
      <c r="K363" s="518"/>
      <c r="L363" s="518">
        <v>580</v>
      </c>
      <c r="M363" s="519"/>
      <c r="N363" s="510">
        <f t="shared" si="87"/>
        <v>580</v>
      </c>
      <c r="O363" s="513"/>
    </row>
    <row r="364" spans="1:15" ht="27" customHeight="1" x14ac:dyDescent="0.2">
      <c r="A364" s="552"/>
      <c r="B364" s="509" t="s">
        <v>166</v>
      </c>
      <c r="C364" s="545"/>
      <c r="D364" s="517">
        <v>297.89999999999998</v>
      </c>
      <c r="E364" s="518">
        <v>297.89999999999998</v>
      </c>
      <c r="F364" s="518"/>
      <c r="G364" s="518"/>
      <c r="H364" s="518"/>
      <c r="I364" s="518"/>
      <c r="J364" s="518"/>
      <c r="K364" s="518"/>
      <c r="L364" s="518">
        <v>297.89999999999998</v>
      </c>
      <c r="M364" s="520">
        <v>297.89999999999998</v>
      </c>
      <c r="N364" s="483">
        <f t="shared" si="87"/>
        <v>297.89999999999998</v>
      </c>
      <c r="O364" s="510">
        <f t="shared" si="87"/>
        <v>297.89999999999998</v>
      </c>
    </row>
    <row r="365" spans="1:15" ht="37.5" customHeight="1" x14ac:dyDescent="0.2">
      <c r="A365" s="552"/>
      <c r="B365" s="509" t="s">
        <v>167</v>
      </c>
      <c r="C365" s="545"/>
      <c r="D365" s="517">
        <v>237.2</v>
      </c>
      <c r="E365" s="518">
        <v>237.2</v>
      </c>
      <c r="F365" s="518"/>
      <c r="G365" s="518"/>
      <c r="H365" s="518">
        <v>83.75</v>
      </c>
      <c r="I365" s="518">
        <v>83.75</v>
      </c>
      <c r="J365" s="518"/>
      <c r="K365" s="518"/>
      <c r="L365" s="518">
        <v>153.4</v>
      </c>
      <c r="M365" s="520">
        <v>153.4</v>
      </c>
      <c r="N365" s="483">
        <f t="shared" ref="N365:O367" si="88">SUM(F365+H365+J365+L365)</f>
        <v>237.15</v>
      </c>
      <c r="O365" s="510">
        <f t="shared" si="88"/>
        <v>237.15</v>
      </c>
    </row>
    <row r="366" spans="1:15" s="468" customFormat="1" ht="22.5" customHeight="1" x14ac:dyDescent="0.2">
      <c r="A366" s="552"/>
      <c r="B366" s="509" t="s">
        <v>212</v>
      </c>
      <c r="C366" s="545"/>
      <c r="D366" s="517">
        <v>479</v>
      </c>
      <c r="E366" s="517">
        <v>479</v>
      </c>
      <c r="F366" s="518"/>
      <c r="G366" s="518"/>
      <c r="H366" s="518"/>
      <c r="I366" s="518"/>
      <c r="J366" s="518"/>
      <c r="K366" s="518"/>
      <c r="L366" s="517">
        <v>479</v>
      </c>
      <c r="M366" s="519"/>
      <c r="N366" s="483">
        <f t="shared" si="88"/>
        <v>479</v>
      </c>
      <c r="O366" s="510">
        <f t="shared" si="88"/>
        <v>0</v>
      </c>
    </row>
    <row r="367" spans="1:15" ht="82.5" customHeight="1" x14ac:dyDescent="0.2">
      <c r="A367" s="552"/>
      <c r="B367" s="509" t="s">
        <v>213</v>
      </c>
      <c r="C367" s="546"/>
      <c r="D367" s="517">
        <v>120</v>
      </c>
      <c r="E367" s="517">
        <v>120</v>
      </c>
      <c r="F367" s="518"/>
      <c r="G367" s="518"/>
      <c r="H367" s="518"/>
      <c r="I367" s="518"/>
      <c r="J367" s="518"/>
      <c r="K367" s="518"/>
      <c r="L367" s="517">
        <v>120</v>
      </c>
      <c r="M367" s="519"/>
      <c r="N367" s="483">
        <f t="shared" si="88"/>
        <v>120</v>
      </c>
      <c r="O367" s="510">
        <f t="shared" si="88"/>
        <v>0</v>
      </c>
    </row>
    <row r="368" spans="1:15" ht="38.25" customHeight="1" thickBot="1" x14ac:dyDescent="0.25">
      <c r="A368" s="6" t="s">
        <v>12</v>
      </c>
      <c r="B368" s="23"/>
      <c r="C368" s="82"/>
      <c r="D368" s="16">
        <f t="shared" ref="D368:O368" si="89">SUM(D367+D366+D365+D364+D363+D362+D359+D357+D356+D355+D353)</f>
        <v>6073</v>
      </c>
      <c r="E368" s="16">
        <f t="shared" si="89"/>
        <v>6073</v>
      </c>
      <c r="F368" s="16">
        <f t="shared" si="89"/>
        <v>2556.1999999999998</v>
      </c>
      <c r="G368" s="16">
        <f t="shared" si="89"/>
        <v>2495.9</v>
      </c>
      <c r="H368" s="16">
        <f t="shared" si="89"/>
        <v>838.37</v>
      </c>
      <c r="I368" s="16">
        <f t="shared" si="89"/>
        <v>804.95</v>
      </c>
      <c r="J368" s="16">
        <f t="shared" si="89"/>
        <v>426.98</v>
      </c>
      <c r="K368" s="16">
        <f t="shared" si="89"/>
        <v>426.09000000000003</v>
      </c>
      <c r="L368" s="16">
        <f t="shared" si="89"/>
        <v>2251.3999999999996</v>
      </c>
      <c r="M368" s="16">
        <f t="shared" si="89"/>
        <v>451.29999999999995</v>
      </c>
      <c r="N368" s="515">
        <f t="shared" si="89"/>
        <v>6072.95</v>
      </c>
      <c r="O368" s="515">
        <f t="shared" si="89"/>
        <v>4178.24</v>
      </c>
    </row>
    <row r="369" spans="1:16" ht="28.5" customHeight="1" thickBot="1" x14ac:dyDescent="0.25">
      <c r="A369" s="96"/>
      <c r="B369" s="23" t="s">
        <v>62</v>
      </c>
      <c r="C369" s="33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5"/>
      <c r="O369" s="140"/>
    </row>
    <row r="370" spans="1:16" s="1" customFormat="1" ht="33" customHeight="1" thickBot="1" x14ac:dyDescent="0.25">
      <c r="A370" s="96"/>
      <c r="B370" s="23" t="s">
        <v>63</v>
      </c>
      <c r="C370" s="339"/>
      <c r="D370" s="19">
        <f t="shared" ref="D370:O370" si="90">SUM(D367+D366+D365+D364+D363+D362+D360+D357+D356+D355+D353)</f>
        <v>5416.7</v>
      </c>
      <c r="E370" s="19">
        <f t="shared" si="90"/>
        <v>5416.7</v>
      </c>
      <c r="F370" s="19">
        <f t="shared" si="90"/>
        <v>2556.1999999999998</v>
      </c>
      <c r="G370" s="19">
        <f t="shared" si="90"/>
        <v>2495.9</v>
      </c>
      <c r="H370" s="19">
        <f t="shared" si="90"/>
        <v>182.07</v>
      </c>
      <c r="I370" s="19">
        <f t="shared" si="90"/>
        <v>148.65</v>
      </c>
      <c r="J370" s="19">
        <f t="shared" si="90"/>
        <v>426.98</v>
      </c>
      <c r="K370" s="19">
        <f t="shared" si="90"/>
        <v>426.09000000000003</v>
      </c>
      <c r="L370" s="19">
        <f t="shared" si="90"/>
        <v>2251.3999999999996</v>
      </c>
      <c r="M370" s="19">
        <f t="shared" si="90"/>
        <v>451.29999999999995</v>
      </c>
      <c r="N370" s="516">
        <f t="shared" si="90"/>
        <v>5416.65</v>
      </c>
      <c r="O370" s="516">
        <f t="shared" si="90"/>
        <v>3521.94</v>
      </c>
    </row>
    <row r="371" spans="1:16" s="1" customFormat="1" ht="37.5" customHeight="1" thickBot="1" x14ac:dyDescent="0.25">
      <c r="A371" s="96"/>
      <c r="B371" s="27" t="s">
        <v>65</v>
      </c>
      <c r="C371" s="340"/>
      <c r="D371" s="19">
        <f t="shared" ref="D371:O371" si="91">SUM(D361)</f>
        <v>656.3</v>
      </c>
      <c r="E371" s="19">
        <f t="shared" si="91"/>
        <v>656.3</v>
      </c>
      <c r="F371" s="19">
        <f t="shared" si="91"/>
        <v>0</v>
      </c>
      <c r="G371" s="19">
        <f t="shared" si="91"/>
        <v>0</v>
      </c>
      <c r="H371" s="19">
        <f t="shared" si="91"/>
        <v>656.3</v>
      </c>
      <c r="I371" s="19">
        <f t="shared" si="91"/>
        <v>656.3</v>
      </c>
      <c r="J371" s="19">
        <f t="shared" si="91"/>
        <v>0</v>
      </c>
      <c r="K371" s="19">
        <f t="shared" si="91"/>
        <v>0</v>
      </c>
      <c r="L371" s="19">
        <f t="shared" si="91"/>
        <v>0</v>
      </c>
      <c r="M371" s="19">
        <f t="shared" si="91"/>
        <v>0</v>
      </c>
      <c r="N371" s="19">
        <f t="shared" si="91"/>
        <v>656.3</v>
      </c>
      <c r="O371" s="19">
        <f t="shared" si="91"/>
        <v>656.3</v>
      </c>
    </row>
    <row r="372" spans="1:16" s="1" customFormat="1" ht="48.75" customHeight="1" x14ac:dyDescent="0.2">
      <c r="A372" s="557" t="s">
        <v>71</v>
      </c>
      <c r="B372" s="344" t="s">
        <v>180</v>
      </c>
      <c r="C372" s="341"/>
      <c r="D372" s="428">
        <v>300</v>
      </c>
      <c r="E372" s="428">
        <v>300</v>
      </c>
      <c r="F372" s="324"/>
      <c r="G372" s="324"/>
      <c r="H372" s="324">
        <v>0</v>
      </c>
      <c r="I372" s="324">
        <v>0</v>
      </c>
      <c r="J372" s="428">
        <v>300</v>
      </c>
      <c r="K372" s="429">
        <v>298</v>
      </c>
      <c r="L372" s="429">
        <v>0</v>
      </c>
      <c r="M372" s="430">
        <v>0</v>
      </c>
      <c r="N372" s="431">
        <f t="shared" ref="N372:O379" si="92">SUM(F372+H372+J372+L372)</f>
        <v>300</v>
      </c>
      <c r="O372" s="431">
        <f t="shared" si="92"/>
        <v>298</v>
      </c>
    </row>
    <row r="373" spans="1:16" s="1" customFormat="1" ht="15.75" customHeight="1" x14ac:dyDescent="0.2">
      <c r="A373" s="557"/>
      <c r="B373" s="345" t="s">
        <v>63</v>
      </c>
      <c r="C373" s="341"/>
      <c r="D373" s="428">
        <v>300</v>
      </c>
      <c r="E373" s="428">
        <v>300</v>
      </c>
      <c r="F373" s="428"/>
      <c r="G373" s="428"/>
      <c r="H373" s="428"/>
      <c r="I373" s="428"/>
      <c r="J373" s="428">
        <v>300</v>
      </c>
      <c r="K373" s="429">
        <v>298</v>
      </c>
      <c r="L373" s="429">
        <v>0</v>
      </c>
      <c r="M373" s="430">
        <v>0</v>
      </c>
      <c r="N373" s="431">
        <f t="shared" si="92"/>
        <v>300</v>
      </c>
      <c r="O373" s="431">
        <f t="shared" si="92"/>
        <v>298</v>
      </c>
    </row>
    <row r="374" spans="1:16" s="1" customFormat="1" ht="66" customHeight="1" x14ac:dyDescent="0.2">
      <c r="A374" s="557"/>
      <c r="B374" s="344" t="s">
        <v>115</v>
      </c>
      <c r="C374" s="341"/>
      <c r="D374" s="324">
        <v>300</v>
      </c>
      <c r="E374" s="324">
        <v>300</v>
      </c>
      <c r="F374" s="324">
        <v>300</v>
      </c>
      <c r="G374" s="324">
        <v>297.5</v>
      </c>
      <c r="H374" s="324">
        <v>0</v>
      </c>
      <c r="I374" s="324">
        <v>0</v>
      </c>
      <c r="J374" s="324">
        <v>0</v>
      </c>
      <c r="K374" s="429">
        <v>0</v>
      </c>
      <c r="L374" s="429">
        <v>0</v>
      </c>
      <c r="M374" s="430">
        <v>0</v>
      </c>
      <c r="N374" s="431">
        <f t="shared" si="92"/>
        <v>300</v>
      </c>
      <c r="O374" s="432">
        <f t="shared" si="92"/>
        <v>297.5</v>
      </c>
    </row>
    <row r="375" spans="1:16" s="1" customFormat="1" ht="18.75" customHeight="1" x14ac:dyDescent="0.2">
      <c r="A375" s="557"/>
      <c r="B375" s="345" t="s">
        <v>63</v>
      </c>
      <c r="C375" s="341"/>
      <c r="D375" s="324">
        <v>300</v>
      </c>
      <c r="E375" s="324">
        <v>300</v>
      </c>
      <c r="F375" s="324">
        <v>300</v>
      </c>
      <c r="G375" s="324">
        <v>297.5</v>
      </c>
      <c r="H375" s="324">
        <v>0</v>
      </c>
      <c r="I375" s="324">
        <v>0</v>
      </c>
      <c r="J375" s="324">
        <v>0</v>
      </c>
      <c r="K375" s="429">
        <v>0</v>
      </c>
      <c r="L375" s="429">
        <v>0</v>
      </c>
      <c r="M375" s="430">
        <v>0</v>
      </c>
      <c r="N375" s="431">
        <f t="shared" si="92"/>
        <v>300</v>
      </c>
      <c r="O375" s="432">
        <f t="shared" si="92"/>
        <v>297.5</v>
      </c>
    </row>
    <row r="376" spans="1:16" s="177" customFormat="1" ht="48" customHeight="1" x14ac:dyDescent="0.2">
      <c r="A376" s="557"/>
      <c r="B376" s="344" t="s">
        <v>214</v>
      </c>
      <c r="C376" s="341"/>
      <c r="D376" s="324">
        <v>321.8</v>
      </c>
      <c r="E376" s="324">
        <v>321.8</v>
      </c>
      <c r="F376" s="324">
        <v>0</v>
      </c>
      <c r="G376" s="324">
        <v>0</v>
      </c>
      <c r="H376" s="324">
        <v>0</v>
      </c>
      <c r="I376" s="324">
        <v>0</v>
      </c>
      <c r="J376" s="324">
        <v>0</v>
      </c>
      <c r="K376" s="429">
        <v>0</v>
      </c>
      <c r="L376" s="324">
        <v>321.8</v>
      </c>
      <c r="M376" s="430">
        <v>321.77</v>
      </c>
      <c r="N376" s="431">
        <f t="shared" si="92"/>
        <v>321.8</v>
      </c>
      <c r="O376" s="432">
        <f t="shared" si="92"/>
        <v>321.77</v>
      </c>
      <c r="P376" s="180"/>
    </row>
    <row r="377" spans="1:16" s="177" customFormat="1" ht="24.75" customHeight="1" x14ac:dyDescent="0.2">
      <c r="A377" s="557"/>
      <c r="B377" s="345" t="s">
        <v>63</v>
      </c>
      <c r="C377" s="341"/>
      <c r="D377" s="324">
        <v>321.8</v>
      </c>
      <c r="E377" s="324">
        <v>321.8</v>
      </c>
      <c r="F377" s="324">
        <v>0</v>
      </c>
      <c r="G377" s="324">
        <v>0</v>
      </c>
      <c r="H377" s="324">
        <v>0</v>
      </c>
      <c r="I377" s="324">
        <v>0</v>
      </c>
      <c r="J377" s="324">
        <v>0</v>
      </c>
      <c r="K377" s="429">
        <v>0</v>
      </c>
      <c r="L377" s="324">
        <v>321.8</v>
      </c>
      <c r="M377" s="430">
        <v>321.77</v>
      </c>
      <c r="N377" s="431">
        <f t="shared" si="92"/>
        <v>321.8</v>
      </c>
      <c r="O377" s="432">
        <f t="shared" si="92"/>
        <v>321.77</v>
      </c>
      <c r="P377" s="180"/>
    </row>
    <row r="378" spans="1:16" s="177" customFormat="1" ht="30.75" customHeight="1" x14ac:dyDescent="0.2">
      <c r="A378" s="557"/>
      <c r="B378" s="344" t="s">
        <v>215</v>
      </c>
      <c r="C378" s="341"/>
      <c r="D378" s="433">
        <v>382.7</v>
      </c>
      <c r="E378" s="433">
        <v>382.7</v>
      </c>
      <c r="F378" s="434"/>
      <c r="G378" s="434"/>
      <c r="H378" s="434"/>
      <c r="I378" s="434"/>
      <c r="J378" s="434"/>
      <c r="K378" s="435"/>
      <c r="L378" s="433">
        <v>382.7</v>
      </c>
      <c r="M378" s="436">
        <v>371.13</v>
      </c>
      <c r="N378" s="431">
        <f t="shared" si="92"/>
        <v>382.7</v>
      </c>
      <c r="O378" s="432">
        <f t="shared" si="92"/>
        <v>371.13</v>
      </c>
      <c r="P378" s="180"/>
    </row>
    <row r="379" spans="1:16" s="177" customFormat="1" ht="20.25" customHeight="1" x14ac:dyDescent="0.2">
      <c r="A379" s="543"/>
      <c r="B379" s="345" t="s">
        <v>63</v>
      </c>
      <c r="C379" s="341"/>
      <c r="D379" s="433">
        <v>382.7</v>
      </c>
      <c r="E379" s="433">
        <v>382.7</v>
      </c>
      <c r="F379" s="434"/>
      <c r="G379" s="434"/>
      <c r="H379" s="434"/>
      <c r="I379" s="434"/>
      <c r="J379" s="434"/>
      <c r="K379" s="435"/>
      <c r="L379" s="433">
        <v>382.7</v>
      </c>
      <c r="M379" s="436">
        <v>371.13</v>
      </c>
      <c r="N379" s="431">
        <f t="shared" si="92"/>
        <v>382.7</v>
      </c>
      <c r="O379" s="432">
        <f t="shared" si="92"/>
        <v>371.13</v>
      </c>
      <c r="P379" s="180"/>
    </row>
    <row r="380" spans="1:16" s="177" customFormat="1" ht="27" customHeight="1" x14ac:dyDescent="0.2">
      <c r="A380" s="99" t="s">
        <v>12</v>
      </c>
      <c r="B380" s="23"/>
      <c r="C380" s="23"/>
      <c r="D380" s="51">
        <f t="shared" ref="D380:O380" si="93">SUM(D372+D374+D376+D378)</f>
        <v>1304.5</v>
      </c>
      <c r="E380" s="51">
        <f t="shared" si="93"/>
        <v>1304.5</v>
      </c>
      <c r="F380" s="51">
        <f t="shared" si="93"/>
        <v>300</v>
      </c>
      <c r="G380" s="51">
        <f t="shared" si="93"/>
        <v>297.5</v>
      </c>
      <c r="H380" s="51">
        <f t="shared" si="93"/>
        <v>0</v>
      </c>
      <c r="I380" s="51">
        <f t="shared" si="93"/>
        <v>0</v>
      </c>
      <c r="J380" s="51">
        <f t="shared" si="93"/>
        <v>300</v>
      </c>
      <c r="K380" s="51">
        <f t="shared" si="93"/>
        <v>298</v>
      </c>
      <c r="L380" s="51">
        <f t="shared" si="93"/>
        <v>704.5</v>
      </c>
      <c r="M380" s="51">
        <f t="shared" si="93"/>
        <v>692.9</v>
      </c>
      <c r="N380" s="51">
        <f t="shared" si="93"/>
        <v>1304.5</v>
      </c>
      <c r="O380" s="51">
        <f t="shared" si="93"/>
        <v>1288.4000000000001</v>
      </c>
      <c r="P380" s="180"/>
    </row>
    <row r="381" spans="1:16" s="177" customFormat="1" ht="22.5" customHeight="1" x14ac:dyDescent="0.2">
      <c r="A381" s="97"/>
      <c r="B381" s="23" t="s">
        <v>62</v>
      </c>
      <c r="C381" s="23"/>
      <c r="D381" s="51"/>
      <c r="E381" s="51"/>
      <c r="F381" s="51"/>
      <c r="G381" s="51"/>
      <c r="H381" s="51"/>
      <c r="I381" s="51"/>
      <c r="J381" s="51"/>
      <c r="K381" s="51"/>
      <c r="L381" s="51"/>
      <c r="M381" s="52"/>
      <c r="N381" s="12"/>
      <c r="O381" s="12"/>
      <c r="P381" s="180"/>
    </row>
    <row r="382" spans="1:16" ht="28.5" customHeight="1" x14ac:dyDescent="0.2">
      <c r="A382" s="97"/>
      <c r="B382" s="23" t="s">
        <v>63</v>
      </c>
      <c r="C382" s="23"/>
      <c r="D382" s="51">
        <f t="shared" ref="D382:K382" si="94">SUM(D373+D375+D377+D379)</f>
        <v>1304.5</v>
      </c>
      <c r="E382" s="51">
        <f t="shared" si="94"/>
        <v>1304.5</v>
      </c>
      <c r="F382" s="51">
        <f t="shared" si="94"/>
        <v>300</v>
      </c>
      <c r="G382" s="51">
        <f t="shared" si="94"/>
        <v>297.5</v>
      </c>
      <c r="H382" s="51">
        <f t="shared" si="94"/>
        <v>0</v>
      </c>
      <c r="I382" s="51">
        <f t="shared" si="94"/>
        <v>0</v>
      </c>
      <c r="J382" s="51">
        <f t="shared" si="94"/>
        <v>300</v>
      </c>
      <c r="K382" s="51">
        <f t="shared" si="94"/>
        <v>298</v>
      </c>
      <c r="L382" s="51">
        <f t="shared" ref="L382" si="95">SUM(L372+L374+L376+L378)</f>
        <v>704.5</v>
      </c>
      <c r="M382" s="51">
        <f>SUM(M373+M375+M377+M379)</f>
        <v>692.9</v>
      </c>
      <c r="N382" s="51">
        <f>SUM(N373+N375+N377+N379)</f>
        <v>1304.5</v>
      </c>
      <c r="O382" s="51">
        <f>SUM(O373+O375+O377+O379)</f>
        <v>1288.4000000000001</v>
      </c>
    </row>
    <row r="383" spans="1:16" ht="29.25" customHeight="1" x14ac:dyDescent="0.2">
      <c r="A383" s="98"/>
      <c r="B383" s="27" t="s">
        <v>65</v>
      </c>
      <c r="C383" s="27"/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7"/>
      <c r="O383" s="140"/>
    </row>
    <row r="384" spans="1:16" ht="27" customHeight="1" x14ac:dyDescent="0.2">
      <c r="A384" s="31" t="s">
        <v>2</v>
      </c>
      <c r="B384" s="42"/>
      <c r="C384" s="42"/>
      <c r="D384" s="53">
        <f t="shared" ref="D384:O384" si="96">SUM(D380+D368)</f>
        <v>7377.5</v>
      </c>
      <c r="E384" s="53">
        <f t="shared" si="96"/>
        <v>7377.5</v>
      </c>
      <c r="F384" s="53">
        <f t="shared" si="96"/>
        <v>2856.2</v>
      </c>
      <c r="G384" s="53">
        <f t="shared" si="96"/>
        <v>2793.4</v>
      </c>
      <c r="H384" s="53">
        <f t="shared" si="96"/>
        <v>838.37</v>
      </c>
      <c r="I384" s="53">
        <f t="shared" si="96"/>
        <v>804.95</v>
      </c>
      <c r="J384" s="53">
        <f t="shared" si="96"/>
        <v>726.98</v>
      </c>
      <c r="K384" s="53">
        <f t="shared" si="96"/>
        <v>724.09</v>
      </c>
      <c r="L384" s="53">
        <f t="shared" si="96"/>
        <v>2955.8999999999996</v>
      </c>
      <c r="M384" s="53">
        <f t="shared" si="96"/>
        <v>1144.1999999999998</v>
      </c>
      <c r="N384" s="53">
        <f t="shared" si="96"/>
        <v>7377.45</v>
      </c>
      <c r="O384" s="53">
        <f t="shared" si="96"/>
        <v>5466.6399999999994</v>
      </c>
    </row>
    <row r="385" spans="1:15" s="1" customFormat="1" ht="32.25" customHeight="1" x14ac:dyDescent="0.2">
      <c r="A385" s="31"/>
      <c r="B385" s="42" t="s">
        <v>62</v>
      </c>
      <c r="C385" s="42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67"/>
    </row>
    <row r="386" spans="1:15" s="1" customFormat="1" ht="31.5" customHeight="1" x14ac:dyDescent="0.2">
      <c r="A386" s="31"/>
      <c r="B386" s="42" t="s">
        <v>63</v>
      </c>
      <c r="C386" s="42"/>
      <c r="D386" s="53">
        <f t="shared" ref="D386:M386" si="97">SUM(D382+D370)</f>
        <v>6721.2</v>
      </c>
      <c r="E386" s="53">
        <f t="shared" si="97"/>
        <v>6721.2</v>
      </c>
      <c r="F386" s="53">
        <f t="shared" si="97"/>
        <v>2856.2</v>
      </c>
      <c r="G386" s="53">
        <f t="shared" si="97"/>
        <v>2793.4</v>
      </c>
      <c r="H386" s="53">
        <f t="shared" si="97"/>
        <v>182.07</v>
      </c>
      <c r="I386" s="53">
        <f t="shared" si="97"/>
        <v>148.65</v>
      </c>
      <c r="J386" s="53">
        <f t="shared" si="97"/>
        <v>726.98</v>
      </c>
      <c r="K386" s="53">
        <f t="shared" si="97"/>
        <v>724.09</v>
      </c>
      <c r="L386" s="53">
        <f t="shared" si="97"/>
        <v>2955.8999999999996</v>
      </c>
      <c r="M386" s="53">
        <f t="shared" si="97"/>
        <v>1144.1999999999998</v>
      </c>
      <c r="N386" s="53">
        <f>SUM(F386+H386+J386+L386)</f>
        <v>6721.15</v>
      </c>
      <c r="O386" s="53">
        <f>SUM(G386+I386+K386+M386)</f>
        <v>4810.34</v>
      </c>
    </row>
    <row r="387" spans="1:15" s="1" customFormat="1" ht="30" customHeight="1" x14ac:dyDescent="0.2">
      <c r="A387" s="31"/>
      <c r="B387" s="54" t="s">
        <v>65</v>
      </c>
      <c r="C387" s="54"/>
      <c r="D387" s="53">
        <f t="shared" ref="D387:L387" si="98">SUM(D371)</f>
        <v>656.3</v>
      </c>
      <c r="E387" s="53">
        <f t="shared" si="98"/>
        <v>656.3</v>
      </c>
      <c r="F387" s="53">
        <f t="shared" si="98"/>
        <v>0</v>
      </c>
      <c r="G387" s="53">
        <f t="shared" si="98"/>
        <v>0</v>
      </c>
      <c r="H387" s="53">
        <f t="shared" si="98"/>
        <v>656.3</v>
      </c>
      <c r="I387" s="53">
        <f t="shared" si="98"/>
        <v>656.3</v>
      </c>
      <c r="J387" s="53">
        <f t="shared" si="98"/>
        <v>0</v>
      </c>
      <c r="K387" s="53">
        <f t="shared" si="98"/>
        <v>0</v>
      </c>
      <c r="L387" s="53">
        <f t="shared" si="98"/>
        <v>0</v>
      </c>
      <c r="M387" s="53">
        <f>SUM(M383+M371)</f>
        <v>0</v>
      </c>
      <c r="N387" s="53">
        <f>SUM(N371)</f>
        <v>656.3</v>
      </c>
      <c r="O387" s="53">
        <f>SUM(O371)</f>
        <v>656.3</v>
      </c>
    </row>
    <row r="388" spans="1:15" s="1" customFormat="1" ht="24.75" customHeight="1" x14ac:dyDescent="0.2">
      <c r="A388" s="604" t="s">
        <v>40</v>
      </c>
      <c r="B388" s="605"/>
      <c r="C388" s="606"/>
      <c r="D388" s="606"/>
      <c r="E388" s="606"/>
      <c r="F388" s="606"/>
      <c r="G388" s="606"/>
      <c r="H388" s="606"/>
      <c r="I388" s="606"/>
      <c r="J388" s="606"/>
      <c r="K388" s="606"/>
      <c r="L388" s="606"/>
      <c r="M388" s="606"/>
      <c r="N388" s="607"/>
      <c r="O388" s="514"/>
    </row>
    <row r="389" spans="1:15" s="1" customFormat="1" ht="37.5" customHeight="1" x14ac:dyDescent="0.25">
      <c r="A389" s="542" t="s">
        <v>41</v>
      </c>
      <c r="B389" s="238" t="s">
        <v>102</v>
      </c>
      <c r="C389" s="238"/>
      <c r="D389" s="270">
        <v>26533.3</v>
      </c>
      <c r="E389" s="270">
        <v>26533.3</v>
      </c>
      <c r="F389" s="205">
        <v>6633.3</v>
      </c>
      <c r="G389" s="205">
        <v>6002.6</v>
      </c>
      <c r="H389" s="205">
        <v>6633.3</v>
      </c>
      <c r="I389" s="205">
        <v>6002.6</v>
      </c>
      <c r="J389" s="205">
        <v>6633.3</v>
      </c>
      <c r="K389" s="205">
        <v>6612.2</v>
      </c>
      <c r="L389" s="205">
        <v>6633.3</v>
      </c>
      <c r="M389" s="205">
        <v>7299.1</v>
      </c>
      <c r="N389" s="271">
        <f t="shared" ref="N389:N393" si="99">SUM(F389+H389+J389+L389)</f>
        <v>26533.200000000001</v>
      </c>
      <c r="O389" s="271">
        <f>SUM(G389+I389+K389+M389)</f>
        <v>25916.5</v>
      </c>
    </row>
    <row r="390" spans="1:15" ht="47.25" x14ac:dyDescent="0.25">
      <c r="A390" s="543"/>
      <c r="B390" s="238" t="s">
        <v>58</v>
      </c>
      <c r="C390" s="238"/>
      <c r="D390" s="272">
        <v>12.4</v>
      </c>
      <c r="E390" s="272">
        <v>12.4</v>
      </c>
      <c r="F390" s="273"/>
      <c r="G390" s="273"/>
      <c r="H390" s="273">
        <v>12.4</v>
      </c>
      <c r="I390" s="273">
        <v>8.3000000000000007</v>
      </c>
      <c r="J390" s="273"/>
      <c r="K390" s="273">
        <v>0</v>
      </c>
      <c r="L390" s="274"/>
      <c r="M390" s="273">
        <v>4.0999999999999996</v>
      </c>
      <c r="N390" s="275">
        <f t="shared" si="99"/>
        <v>12.4</v>
      </c>
      <c r="O390" s="275">
        <f t="shared" ref="O390:O393" si="100">SUM(G390+I390+K390+M390)</f>
        <v>12.4</v>
      </c>
    </row>
    <row r="391" spans="1:15" ht="57" customHeight="1" x14ac:dyDescent="0.25">
      <c r="A391" s="543"/>
      <c r="B391" s="238" t="s">
        <v>50</v>
      </c>
      <c r="C391" s="238"/>
      <c r="D391" s="270">
        <v>30967.7</v>
      </c>
      <c r="E391" s="270">
        <v>30967.7</v>
      </c>
      <c r="F391" s="205">
        <v>7589.8</v>
      </c>
      <c r="G391" s="205">
        <v>6818.1</v>
      </c>
      <c r="H391" s="205">
        <v>7589.8</v>
      </c>
      <c r="I391" s="205">
        <v>6818.1</v>
      </c>
      <c r="J391" s="205">
        <v>7589.9</v>
      </c>
      <c r="K391" s="205">
        <v>6106.5</v>
      </c>
      <c r="L391" s="205">
        <v>8198.2000000000007</v>
      </c>
      <c r="M391" s="205">
        <v>9283.1</v>
      </c>
      <c r="N391" s="270">
        <f t="shared" si="99"/>
        <v>30967.7</v>
      </c>
      <c r="O391" s="270">
        <f t="shared" si="100"/>
        <v>29025.800000000003</v>
      </c>
    </row>
    <row r="392" spans="1:15" ht="66" customHeight="1" x14ac:dyDescent="0.25">
      <c r="A392" s="543"/>
      <c r="B392" s="238" t="s">
        <v>52</v>
      </c>
      <c r="C392" s="238"/>
      <c r="D392" s="205">
        <v>7119.4</v>
      </c>
      <c r="E392" s="205">
        <v>7119.4</v>
      </c>
      <c r="F392" s="205">
        <v>1684.9</v>
      </c>
      <c r="G392" s="205">
        <v>1714.8</v>
      </c>
      <c r="H392" s="205">
        <v>1684.9</v>
      </c>
      <c r="I392" s="205">
        <v>1714.9</v>
      </c>
      <c r="J392" s="205">
        <v>1684.8</v>
      </c>
      <c r="K392" s="205">
        <v>1700.8</v>
      </c>
      <c r="L392" s="205">
        <v>2064.8000000000002</v>
      </c>
      <c r="M392" s="205">
        <v>1952.5</v>
      </c>
      <c r="N392" s="270">
        <f t="shared" si="99"/>
        <v>7119.4000000000005</v>
      </c>
      <c r="O392" s="270">
        <f t="shared" si="100"/>
        <v>7083</v>
      </c>
    </row>
    <row r="393" spans="1:15" ht="52.5" customHeight="1" x14ac:dyDescent="0.25">
      <c r="A393" s="543"/>
      <c r="B393" s="190" t="s">
        <v>101</v>
      </c>
      <c r="C393" s="190"/>
      <c r="D393" s="270">
        <v>394.4</v>
      </c>
      <c r="E393" s="270">
        <v>394.4</v>
      </c>
      <c r="F393" s="270">
        <v>117.6</v>
      </c>
      <c r="G393" s="205">
        <v>46.4</v>
      </c>
      <c r="H393" s="270">
        <v>116.8</v>
      </c>
      <c r="I393" s="205">
        <v>46.3</v>
      </c>
      <c r="J393" s="270">
        <v>117.6</v>
      </c>
      <c r="K393" s="205">
        <v>15</v>
      </c>
      <c r="L393" s="270">
        <v>42.4</v>
      </c>
      <c r="M393" s="205">
        <v>118.5</v>
      </c>
      <c r="N393" s="270">
        <f t="shared" si="99"/>
        <v>394.4</v>
      </c>
      <c r="O393" s="270">
        <f t="shared" si="100"/>
        <v>226.2</v>
      </c>
    </row>
    <row r="394" spans="1:15" ht="51.75" customHeight="1" x14ac:dyDescent="0.2">
      <c r="A394" s="6" t="s">
        <v>12</v>
      </c>
      <c r="B394" s="23"/>
      <c r="C394" s="23"/>
      <c r="D394" s="15">
        <f t="shared" ref="D394:O394" si="101">SUM(D393+D392+D391+D390+D389)</f>
        <v>65027.199999999997</v>
      </c>
      <c r="E394" s="15">
        <f t="shared" si="101"/>
        <v>65027.199999999997</v>
      </c>
      <c r="F394" s="15">
        <f t="shared" si="101"/>
        <v>16025.599999999999</v>
      </c>
      <c r="G394" s="15">
        <f t="shared" si="101"/>
        <v>14581.900000000001</v>
      </c>
      <c r="H394" s="15">
        <f t="shared" si="101"/>
        <v>16037.2</v>
      </c>
      <c r="I394" s="15">
        <f t="shared" si="101"/>
        <v>14590.2</v>
      </c>
      <c r="J394" s="15">
        <f t="shared" si="101"/>
        <v>16025.599999999999</v>
      </c>
      <c r="K394" s="15">
        <f t="shared" si="101"/>
        <v>14434.5</v>
      </c>
      <c r="L394" s="15">
        <f t="shared" si="101"/>
        <v>16938.7</v>
      </c>
      <c r="M394" s="15">
        <f t="shared" si="101"/>
        <v>18657.300000000003</v>
      </c>
      <c r="N394" s="521">
        <f t="shared" si="101"/>
        <v>65027.100000000006</v>
      </c>
      <c r="O394" s="521">
        <f t="shared" si="101"/>
        <v>62263.9</v>
      </c>
    </row>
    <row r="395" spans="1:15" ht="36" customHeight="1" x14ac:dyDescent="0.2">
      <c r="A395" s="96"/>
      <c r="B395" s="23" t="s">
        <v>62</v>
      </c>
      <c r="C395" s="2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40"/>
    </row>
    <row r="396" spans="1:15" s="1" customFormat="1" ht="40.5" customHeight="1" x14ac:dyDescent="0.2">
      <c r="A396" s="96"/>
      <c r="B396" s="23" t="s">
        <v>63</v>
      </c>
      <c r="C396" s="23"/>
      <c r="D396" s="15">
        <f t="shared" ref="D396:O396" si="102">SUM(D393+D392+D391+D389)</f>
        <v>65014.8</v>
      </c>
      <c r="E396" s="15">
        <f t="shared" si="102"/>
        <v>65014.8</v>
      </c>
      <c r="F396" s="15">
        <f t="shared" si="102"/>
        <v>16025.599999999999</v>
      </c>
      <c r="G396" s="15">
        <f t="shared" si="102"/>
        <v>14581.900000000001</v>
      </c>
      <c r="H396" s="15">
        <f t="shared" si="102"/>
        <v>16024.8</v>
      </c>
      <c r="I396" s="15">
        <f t="shared" si="102"/>
        <v>14581.900000000001</v>
      </c>
      <c r="J396" s="15">
        <f t="shared" si="102"/>
        <v>16025.599999999999</v>
      </c>
      <c r="K396" s="15">
        <f t="shared" si="102"/>
        <v>14434.5</v>
      </c>
      <c r="L396" s="15">
        <f t="shared" si="102"/>
        <v>16938.7</v>
      </c>
      <c r="M396" s="15">
        <f t="shared" si="102"/>
        <v>18653.2</v>
      </c>
      <c r="N396" s="521">
        <f t="shared" si="102"/>
        <v>65014.7</v>
      </c>
      <c r="O396" s="521">
        <f t="shared" si="102"/>
        <v>62251.5</v>
      </c>
    </row>
    <row r="397" spans="1:15" s="1" customFormat="1" ht="32.25" customHeight="1" x14ac:dyDescent="0.2">
      <c r="A397" s="96"/>
      <c r="B397" s="27" t="s">
        <v>65</v>
      </c>
      <c r="C397" s="27"/>
      <c r="D397" s="15">
        <f t="shared" ref="D397:O397" si="103">SUM(D390)</f>
        <v>12.4</v>
      </c>
      <c r="E397" s="15">
        <f t="shared" si="103"/>
        <v>12.4</v>
      </c>
      <c r="F397" s="15">
        <f t="shared" si="103"/>
        <v>0</v>
      </c>
      <c r="G397" s="15">
        <f t="shared" si="103"/>
        <v>0</v>
      </c>
      <c r="H397" s="15">
        <f t="shared" si="103"/>
        <v>12.4</v>
      </c>
      <c r="I397" s="15">
        <f t="shared" si="103"/>
        <v>8.3000000000000007</v>
      </c>
      <c r="J397" s="15">
        <f t="shared" si="103"/>
        <v>0</v>
      </c>
      <c r="K397" s="15">
        <f t="shared" si="103"/>
        <v>0</v>
      </c>
      <c r="L397" s="15">
        <f t="shared" si="103"/>
        <v>0</v>
      </c>
      <c r="M397" s="15">
        <f t="shared" si="103"/>
        <v>4.0999999999999996</v>
      </c>
      <c r="N397" s="521">
        <f t="shared" si="103"/>
        <v>12.4</v>
      </c>
      <c r="O397" s="521">
        <f t="shared" si="103"/>
        <v>12.4</v>
      </c>
    </row>
    <row r="398" spans="1:15" s="1" customFormat="1" ht="32.25" customHeight="1" x14ac:dyDescent="0.25">
      <c r="A398" s="584" t="s">
        <v>42</v>
      </c>
      <c r="B398" s="527" t="s">
        <v>55</v>
      </c>
      <c r="C398" s="321"/>
      <c r="D398" s="533">
        <v>8254.4</v>
      </c>
      <c r="E398" s="533">
        <v>8254.4</v>
      </c>
      <c r="F398" s="531"/>
      <c r="G398" s="532"/>
      <c r="H398" s="531"/>
      <c r="I398" s="531"/>
      <c r="J398" s="530"/>
      <c r="K398" s="532"/>
      <c r="L398" s="533">
        <v>8254.4</v>
      </c>
      <c r="M398" s="531"/>
      <c r="N398" s="185">
        <f>SUM(F398+H398+J398+L398)</f>
        <v>8254.4</v>
      </c>
      <c r="O398" s="186">
        <f>SUM(G398+I398+K398+M398)</f>
        <v>0</v>
      </c>
    </row>
    <row r="399" spans="1:15" s="1" customFormat="1" ht="19.5" customHeight="1" x14ac:dyDescent="0.25">
      <c r="A399" s="585"/>
      <c r="B399" s="528" t="s">
        <v>62</v>
      </c>
      <c r="C399" s="322"/>
      <c r="D399" s="533"/>
      <c r="E399" s="533"/>
      <c r="F399" s="531"/>
      <c r="G399" s="531"/>
      <c r="H399" s="531"/>
      <c r="I399" s="531"/>
      <c r="J399" s="531"/>
      <c r="K399" s="532"/>
      <c r="L399" s="531"/>
      <c r="M399" s="531"/>
      <c r="N399" s="187"/>
      <c r="O399" s="188"/>
    </row>
    <row r="400" spans="1:15" s="1" customFormat="1" ht="24.75" customHeight="1" x14ac:dyDescent="0.25">
      <c r="A400" s="585"/>
      <c r="B400" s="528" t="s">
        <v>63</v>
      </c>
      <c r="C400" s="322"/>
      <c r="D400" s="533">
        <v>8254.4</v>
      </c>
      <c r="E400" s="533">
        <v>8254.4</v>
      </c>
      <c r="F400" s="531"/>
      <c r="G400" s="532"/>
      <c r="H400" s="531"/>
      <c r="I400" s="531"/>
      <c r="J400" s="530"/>
      <c r="K400" s="532"/>
      <c r="L400" s="533">
        <v>8254.4</v>
      </c>
      <c r="M400" s="531"/>
      <c r="N400" s="185">
        <f>SUM(F400+H400+J400+L400)</f>
        <v>8254.4</v>
      </c>
      <c r="O400" s="186">
        <f>SUM(G400+I400+K400+M400)</f>
        <v>0</v>
      </c>
    </row>
    <row r="401" spans="1:15" s="1" customFormat="1" ht="32.25" customHeight="1" x14ac:dyDescent="0.25">
      <c r="A401" s="585"/>
      <c r="B401" s="528" t="s">
        <v>64</v>
      </c>
      <c r="C401" s="322"/>
      <c r="D401" s="533"/>
      <c r="E401" s="533"/>
      <c r="F401" s="531"/>
      <c r="G401" s="530"/>
      <c r="H401" s="530"/>
      <c r="I401" s="531"/>
      <c r="J401" s="530"/>
      <c r="K401" s="531"/>
      <c r="L401" s="530"/>
      <c r="M401" s="531"/>
      <c r="N401" s="187"/>
      <c r="O401" s="188"/>
    </row>
    <row r="402" spans="1:15" s="1" customFormat="1" ht="31.5" customHeight="1" x14ac:dyDescent="0.25">
      <c r="A402" s="585"/>
      <c r="B402" s="528" t="s">
        <v>216</v>
      </c>
      <c r="C402" s="264"/>
      <c r="D402" s="534">
        <v>405.9</v>
      </c>
      <c r="E402" s="534">
        <v>405.9</v>
      </c>
      <c r="F402" s="531">
        <v>405.9</v>
      </c>
      <c r="G402" s="531">
        <v>405.9</v>
      </c>
      <c r="H402" s="531"/>
      <c r="I402" s="531"/>
      <c r="J402" s="531"/>
      <c r="K402" s="532"/>
      <c r="L402" s="532"/>
      <c r="M402" s="531"/>
      <c r="N402" s="185">
        <f>SUM(F402+H402+J402+L402)</f>
        <v>405.9</v>
      </c>
      <c r="O402" s="186">
        <f>SUM(G402+I402+K402+M402)</f>
        <v>405.9</v>
      </c>
    </row>
    <row r="403" spans="1:15" s="1" customFormat="1" ht="19.5" customHeight="1" x14ac:dyDescent="0.25">
      <c r="A403" s="585"/>
      <c r="B403" s="528" t="s">
        <v>62</v>
      </c>
      <c r="C403" s="264"/>
      <c r="D403" s="534"/>
      <c r="E403" s="534"/>
      <c r="F403" s="531"/>
      <c r="G403" s="531"/>
      <c r="H403" s="531"/>
      <c r="I403" s="531"/>
      <c r="J403" s="531"/>
      <c r="K403" s="532"/>
      <c r="L403" s="532"/>
      <c r="M403" s="531"/>
      <c r="N403" s="187"/>
      <c r="O403" s="188"/>
    </row>
    <row r="404" spans="1:15" s="1" customFormat="1" ht="30.75" customHeight="1" x14ac:dyDescent="0.25">
      <c r="A404" s="585"/>
      <c r="B404" s="528" t="s">
        <v>63</v>
      </c>
      <c r="C404" s="322"/>
      <c r="D404" s="534">
        <v>405.9</v>
      </c>
      <c r="E404" s="534">
        <v>405.9</v>
      </c>
      <c r="F404" s="531">
        <v>405.9</v>
      </c>
      <c r="G404" s="531">
        <v>405.9</v>
      </c>
      <c r="H404" s="531"/>
      <c r="I404" s="531"/>
      <c r="J404" s="531"/>
      <c r="K404" s="532"/>
      <c r="L404" s="532"/>
      <c r="M404" s="531"/>
      <c r="N404" s="185">
        <f>SUM(F404+H404+J404+L404)</f>
        <v>405.9</v>
      </c>
      <c r="O404" s="186">
        <f>SUM(G404+I404+K404+M404)</f>
        <v>405.9</v>
      </c>
    </row>
    <row r="405" spans="1:15" s="1" customFormat="1" ht="39.75" customHeight="1" x14ac:dyDescent="0.25">
      <c r="A405" s="585"/>
      <c r="B405" s="528" t="s">
        <v>64</v>
      </c>
      <c r="C405" s="322"/>
      <c r="D405" s="534"/>
      <c r="E405" s="534"/>
      <c r="F405" s="531"/>
      <c r="G405" s="531"/>
      <c r="H405" s="531"/>
      <c r="I405" s="531"/>
      <c r="J405" s="531"/>
      <c r="K405" s="532"/>
      <c r="L405" s="532"/>
      <c r="M405" s="531"/>
      <c r="N405" s="189"/>
      <c r="O405" s="17"/>
    </row>
    <row r="406" spans="1:15" ht="26.25" customHeight="1" x14ac:dyDescent="0.25">
      <c r="A406" s="585"/>
      <c r="B406" s="529" t="s">
        <v>217</v>
      </c>
      <c r="C406" s="322"/>
      <c r="D406" s="533">
        <v>20</v>
      </c>
      <c r="E406" s="533">
        <v>20</v>
      </c>
      <c r="F406" s="531"/>
      <c r="G406" s="531"/>
      <c r="H406" s="531">
        <v>8.8000000000000007</v>
      </c>
      <c r="I406" s="531">
        <v>8.8000000000000007</v>
      </c>
      <c r="J406" s="531"/>
      <c r="K406" s="532"/>
      <c r="L406" s="532">
        <v>11.2</v>
      </c>
      <c r="M406" s="531">
        <v>11.1</v>
      </c>
      <c r="N406" s="185">
        <f>SUM(F406+H406+J406+L406)</f>
        <v>20</v>
      </c>
      <c r="O406" s="186">
        <f>SUM(G406+I406+K406+M406)</f>
        <v>19.899999999999999</v>
      </c>
    </row>
    <row r="407" spans="1:15" ht="26.25" customHeight="1" x14ac:dyDescent="0.25">
      <c r="A407" s="585"/>
      <c r="B407" s="529" t="s">
        <v>62</v>
      </c>
      <c r="C407" s="264"/>
      <c r="D407" s="533"/>
      <c r="E407" s="533"/>
      <c r="F407" s="531"/>
      <c r="G407" s="531"/>
      <c r="H407" s="531"/>
      <c r="I407" s="531"/>
      <c r="J407" s="531"/>
      <c r="K407" s="532"/>
      <c r="L407" s="532"/>
      <c r="M407" s="531"/>
      <c r="N407" s="185"/>
      <c r="O407" s="186"/>
    </row>
    <row r="408" spans="1:15" ht="24" customHeight="1" x14ac:dyDescent="0.25">
      <c r="A408" s="585"/>
      <c r="B408" s="528" t="s">
        <v>63</v>
      </c>
      <c r="C408" s="322"/>
      <c r="D408" s="533">
        <v>20</v>
      </c>
      <c r="E408" s="533">
        <v>20</v>
      </c>
      <c r="F408" s="531"/>
      <c r="G408" s="531"/>
      <c r="H408" s="531">
        <v>8.8000000000000007</v>
      </c>
      <c r="I408" s="531">
        <v>8.8000000000000007</v>
      </c>
      <c r="J408" s="531"/>
      <c r="K408" s="532"/>
      <c r="L408" s="532">
        <v>11.2</v>
      </c>
      <c r="M408" s="531">
        <v>11.1</v>
      </c>
      <c r="N408" s="185">
        <f>SUM(F408+H408+J408+L408)</f>
        <v>20</v>
      </c>
      <c r="O408" s="186">
        <f>SUM(G408+I408+K408+M408)</f>
        <v>19.899999999999999</v>
      </c>
    </row>
    <row r="409" spans="1:15" ht="33.75" customHeight="1" x14ac:dyDescent="0.25">
      <c r="A409" s="585"/>
      <c r="B409" s="528" t="s">
        <v>64</v>
      </c>
      <c r="C409" s="322"/>
      <c r="D409" s="533"/>
      <c r="E409" s="533"/>
      <c r="F409" s="531"/>
      <c r="G409" s="531"/>
      <c r="H409" s="531"/>
      <c r="I409" s="531"/>
      <c r="J409" s="531"/>
      <c r="K409" s="532"/>
      <c r="L409" s="532"/>
      <c r="M409" s="531"/>
      <c r="N409" s="189"/>
      <c r="O409" s="17"/>
    </row>
    <row r="410" spans="1:15" ht="45" customHeight="1" x14ac:dyDescent="0.25">
      <c r="A410" s="585"/>
      <c r="B410" s="528" t="s">
        <v>218</v>
      </c>
      <c r="C410" s="323"/>
      <c r="D410" s="533">
        <v>3331.8</v>
      </c>
      <c r="E410" s="533">
        <v>3331.8</v>
      </c>
      <c r="F410" s="531">
        <v>1468.7</v>
      </c>
      <c r="G410" s="531">
        <v>1468.7</v>
      </c>
      <c r="H410" s="535">
        <v>37.799999999999997</v>
      </c>
      <c r="I410" s="531">
        <v>37.799999999999997</v>
      </c>
      <c r="J410" s="536">
        <v>83.9</v>
      </c>
      <c r="K410" s="532">
        <v>83.9</v>
      </c>
      <c r="L410" s="533">
        <v>1741.4</v>
      </c>
      <c r="M410" s="531">
        <v>1633.8</v>
      </c>
      <c r="N410" s="185">
        <f>SUM(F410+H410+J410+L410)</f>
        <v>3331.8</v>
      </c>
      <c r="O410" s="186">
        <f>SUM(G410+I410+K410+M410)</f>
        <v>3224.2</v>
      </c>
    </row>
    <row r="411" spans="1:15" ht="20.25" customHeight="1" x14ac:dyDescent="0.25">
      <c r="A411" s="585"/>
      <c r="B411" s="529" t="s">
        <v>62</v>
      </c>
      <c r="C411" s="324"/>
      <c r="D411" s="533"/>
      <c r="E411" s="533"/>
      <c r="F411" s="531"/>
      <c r="G411" s="531"/>
      <c r="H411" s="531"/>
      <c r="I411" s="531"/>
      <c r="J411" s="531"/>
      <c r="K411" s="532"/>
      <c r="L411" s="532"/>
      <c r="M411" s="531"/>
      <c r="N411" s="189"/>
      <c r="O411" s="17"/>
    </row>
    <row r="412" spans="1:15" ht="23.25" customHeight="1" x14ac:dyDescent="0.25">
      <c r="A412" s="585"/>
      <c r="B412" s="528" t="s">
        <v>63</v>
      </c>
      <c r="C412" s="323"/>
      <c r="D412" s="533">
        <v>3331.8</v>
      </c>
      <c r="E412" s="533">
        <v>3331.8</v>
      </c>
      <c r="F412" s="531">
        <v>1468.7</v>
      </c>
      <c r="G412" s="531">
        <v>1468.7</v>
      </c>
      <c r="H412" s="535">
        <v>37.799999999999997</v>
      </c>
      <c r="I412" s="531">
        <v>37.799999999999997</v>
      </c>
      <c r="J412" s="536">
        <v>83.9</v>
      </c>
      <c r="K412" s="532">
        <v>83.9</v>
      </c>
      <c r="L412" s="533">
        <v>1741.4</v>
      </c>
      <c r="M412" s="531">
        <v>1633.8</v>
      </c>
      <c r="N412" s="185">
        <f>SUM(F412+H412+J412+L412)</f>
        <v>3331.8</v>
      </c>
      <c r="O412" s="186">
        <f>SUM(G412+I412+K412+M412)</f>
        <v>3224.2</v>
      </c>
    </row>
    <row r="413" spans="1:15" ht="40.5" customHeight="1" x14ac:dyDescent="0.25">
      <c r="A413" s="585"/>
      <c r="B413" s="528" t="s">
        <v>64</v>
      </c>
      <c r="C413" s="323"/>
      <c r="D413" s="533"/>
      <c r="E413" s="533"/>
      <c r="F413" s="531"/>
      <c r="G413" s="531"/>
      <c r="H413" s="531"/>
      <c r="I413" s="531"/>
      <c r="J413" s="531"/>
      <c r="K413" s="532"/>
      <c r="L413" s="532"/>
      <c r="M413" s="531"/>
      <c r="N413" s="189"/>
      <c r="O413" s="17"/>
    </row>
    <row r="414" spans="1:15" ht="43.5" customHeight="1" x14ac:dyDescent="0.25">
      <c r="A414" s="585"/>
      <c r="B414" s="528" t="s">
        <v>68</v>
      </c>
      <c r="C414" s="322"/>
      <c r="D414" s="533">
        <v>178.5</v>
      </c>
      <c r="E414" s="533">
        <v>178.5</v>
      </c>
      <c r="F414" s="535">
        <v>100</v>
      </c>
      <c r="G414" s="535">
        <v>96</v>
      </c>
      <c r="H414" s="531"/>
      <c r="I414" s="531"/>
      <c r="J414" s="535">
        <v>24.5</v>
      </c>
      <c r="K414" s="532"/>
      <c r="L414" s="532">
        <v>54</v>
      </c>
      <c r="M414" s="531">
        <v>54</v>
      </c>
      <c r="N414" s="185">
        <f t="shared" ref="N414:O416" si="104">SUM(F414+H414+J414+L414)</f>
        <v>178.5</v>
      </c>
      <c r="O414" s="186">
        <f t="shared" si="104"/>
        <v>150</v>
      </c>
    </row>
    <row r="415" spans="1:15" ht="38.25" customHeight="1" x14ac:dyDescent="0.25">
      <c r="A415" s="585"/>
      <c r="B415" s="528" t="s">
        <v>219</v>
      </c>
      <c r="C415" s="264"/>
      <c r="D415" s="533">
        <v>178.5</v>
      </c>
      <c r="E415" s="533">
        <v>178.5</v>
      </c>
      <c r="F415" s="535">
        <v>100</v>
      </c>
      <c r="G415" s="535">
        <v>96</v>
      </c>
      <c r="H415" s="531"/>
      <c r="I415" s="531"/>
      <c r="J415" s="535">
        <v>24.5</v>
      </c>
      <c r="K415" s="532"/>
      <c r="L415" s="532">
        <v>54</v>
      </c>
      <c r="M415" s="531">
        <v>54</v>
      </c>
      <c r="N415" s="185">
        <f t="shared" si="104"/>
        <v>178.5</v>
      </c>
      <c r="O415" s="186">
        <f t="shared" si="104"/>
        <v>150</v>
      </c>
    </row>
    <row r="416" spans="1:15" ht="34.5" customHeight="1" thickBot="1" x14ac:dyDescent="0.3">
      <c r="A416" s="585"/>
      <c r="B416" s="528" t="s">
        <v>64</v>
      </c>
      <c r="C416" s="322"/>
      <c r="D416" s="531"/>
      <c r="E416" s="531"/>
      <c r="F416" s="531"/>
      <c r="G416" s="531"/>
      <c r="H416" s="531"/>
      <c r="I416" s="531"/>
      <c r="J416" s="531"/>
      <c r="K416" s="532"/>
      <c r="L416" s="532"/>
      <c r="M416" s="531"/>
      <c r="N416" s="185">
        <f t="shared" si="104"/>
        <v>0</v>
      </c>
      <c r="O416" s="186">
        <f t="shared" si="104"/>
        <v>0</v>
      </c>
    </row>
    <row r="417" spans="1:15" ht="41.25" customHeight="1" x14ac:dyDescent="0.2">
      <c r="A417" s="6" t="s">
        <v>12</v>
      </c>
      <c r="B417" s="35"/>
      <c r="C417" s="334"/>
      <c r="D417" s="48">
        <f t="shared" ref="D417:O417" si="105">SUM(D398+D402+D406+D414+D410)</f>
        <v>12190.599999999999</v>
      </c>
      <c r="E417" s="48">
        <f t="shared" si="105"/>
        <v>12190.599999999999</v>
      </c>
      <c r="F417" s="48">
        <f t="shared" si="105"/>
        <v>1974.6</v>
      </c>
      <c r="G417" s="48">
        <f t="shared" si="105"/>
        <v>1970.6</v>
      </c>
      <c r="H417" s="48">
        <f t="shared" si="105"/>
        <v>46.599999999999994</v>
      </c>
      <c r="I417" s="48">
        <f t="shared" si="105"/>
        <v>46.599999999999994</v>
      </c>
      <c r="J417" s="48">
        <f t="shared" si="105"/>
        <v>108.4</v>
      </c>
      <c r="K417" s="48">
        <f t="shared" si="105"/>
        <v>83.9</v>
      </c>
      <c r="L417" s="48">
        <f t="shared" si="105"/>
        <v>10061</v>
      </c>
      <c r="M417" s="48">
        <f t="shared" si="105"/>
        <v>1698.8999999999999</v>
      </c>
      <c r="N417" s="48">
        <f t="shared" si="105"/>
        <v>12190.599999999999</v>
      </c>
      <c r="O417" s="48">
        <f t="shared" si="105"/>
        <v>3800</v>
      </c>
    </row>
    <row r="418" spans="1:15" ht="31.5" customHeight="1" x14ac:dyDescent="0.2">
      <c r="A418" s="608"/>
      <c r="B418" s="23" t="s">
        <v>62</v>
      </c>
      <c r="C418" s="23"/>
      <c r="D418" s="44"/>
      <c r="E418" s="44"/>
      <c r="F418" s="45"/>
      <c r="G418" s="45"/>
      <c r="H418" s="44"/>
      <c r="I418" s="44"/>
      <c r="J418" s="44"/>
      <c r="K418" s="46"/>
      <c r="L418" s="47"/>
      <c r="M418" s="44"/>
      <c r="N418" s="151"/>
      <c r="O418" s="12"/>
    </row>
    <row r="419" spans="1:15" ht="34.5" customHeight="1" x14ac:dyDescent="0.2">
      <c r="A419" s="545"/>
      <c r="B419" s="23" t="s">
        <v>63</v>
      </c>
      <c r="C419" s="23"/>
      <c r="D419" s="48">
        <f t="shared" ref="D419:N419" si="106">SUM(D415+D408+D404+D400+D410)</f>
        <v>12190.599999999999</v>
      </c>
      <c r="E419" s="48">
        <f t="shared" si="106"/>
        <v>12190.599999999999</v>
      </c>
      <c r="F419" s="48">
        <f t="shared" si="106"/>
        <v>1974.6</v>
      </c>
      <c r="G419" s="48">
        <f t="shared" si="106"/>
        <v>1970.6</v>
      </c>
      <c r="H419" s="48">
        <f t="shared" si="106"/>
        <v>46.599999999999994</v>
      </c>
      <c r="I419" s="48">
        <f t="shared" si="106"/>
        <v>46.599999999999994</v>
      </c>
      <c r="J419" s="48">
        <f t="shared" si="106"/>
        <v>108.4</v>
      </c>
      <c r="K419" s="48">
        <f t="shared" si="106"/>
        <v>83.9</v>
      </c>
      <c r="L419" s="48">
        <f t="shared" si="106"/>
        <v>10061</v>
      </c>
      <c r="M419" s="48">
        <f t="shared" si="106"/>
        <v>1698.8999999999999</v>
      </c>
      <c r="N419" s="48">
        <f t="shared" si="106"/>
        <v>12190.599999999999</v>
      </c>
      <c r="O419" s="48">
        <f>SUM(O408+O404+O400+O410+O415)</f>
        <v>3800</v>
      </c>
    </row>
    <row r="420" spans="1:15" ht="36.75" customHeight="1" thickBot="1" x14ac:dyDescent="0.25">
      <c r="A420" s="546"/>
      <c r="B420" s="36" t="s">
        <v>64</v>
      </c>
      <c r="C420" s="82"/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/>
      <c r="J420" s="7">
        <v>0</v>
      </c>
      <c r="K420" s="7">
        <v>0</v>
      </c>
      <c r="L420" s="7">
        <v>0</v>
      </c>
      <c r="M420" s="7"/>
      <c r="N420" s="7"/>
      <c r="O420" s="140"/>
    </row>
    <row r="421" spans="1:15" s="384" customFormat="1" ht="36.75" customHeight="1" x14ac:dyDescent="0.2">
      <c r="A421" s="565" t="s">
        <v>70</v>
      </c>
      <c r="B421" s="390" t="s">
        <v>67</v>
      </c>
      <c r="C421" s="562"/>
      <c r="D421" s="392">
        <v>3234.5</v>
      </c>
      <c r="E421" s="392">
        <v>3234.5</v>
      </c>
      <c r="F421" s="393">
        <v>808.6</v>
      </c>
      <c r="G421" s="393">
        <v>732</v>
      </c>
      <c r="H421" s="393">
        <v>808.6</v>
      </c>
      <c r="I421" s="393">
        <v>732</v>
      </c>
      <c r="J421" s="393">
        <v>808.6</v>
      </c>
      <c r="K421" s="393">
        <v>584.20000000000005</v>
      </c>
      <c r="L421" s="393">
        <v>808.7</v>
      </c>
      <c r="M421" s="393">
        <v>622.1</v>
      </c>
      <c r="N421" s="410">
        <f>SUM(F421+H421+J421+L421)</f>
        <v>3234.5</v>
      </c>
      <c r="O421" s="410">
        <f>SUM(G421+I421+K421+M421)</f>
        <v>2670.2999999999997</v>
      </c>
    </row>
    <row r="422" spans="1:15" s="384" customFormat="1" ht="22.5" customHeight="1" x14ac:dyDescent="0.2">
      <c r="A422" s="543"/>
      <c r="B422" s="346" t="s">
        <v>62</v>
      </c>
      <c r="C422" s="563"/>
      <c r="D422" s="385"/>
      <c r="E422" s="385"/>
      <c r="F422" s="393"/>
      <c r="G422" s="393"/>
      <c r="H422" s="393"/>
      <c r="I422" s="393"/>
      <c r="J422" s="393"/>
      <c r="K422" s="393"/>
      <c r="L422" s="393"/>
      <c r="M422" s="393"/>
      <c r="N422" s="411"/>
      <c r="O422" s="152"/>
    </row>
    <row r="423" spans="1:15" s="384" customFormat="1" ht="23.25" customHeight="1" x14ac:dyDescent="0.2">
      <c r="A423" s="543"/>
      <c r="B423" s="346" t="s">
        <v>63</v>
      </c>
      <c r="C423" s="563"/>
      <c r="D423" s="392">
        <v>3234.5</v>
      </c>
      <c r="E423" s="392">
        <v>3234.5</v>
      </c>
      <c r="F423" s="393">
        <v>808.6</v>
      </c>
      <c r="G423" s="393">
        <v>732</v>
      </c>
      <c r="H423" s="393">
        <v>808.6</v>
      </c>
      <c r="I423" s="393">
        <v>732</v>
      </c>
      <c r="J423" s="393">
        <v>808.6</v>
      </c>
      <c r="K423" s="393">
        <v>584.20000000000005</v>
      </c>
      <c r="L423" s="393">
        <v>808.7</v>
      </c>
      <c r="M423" s="393">
        <v>622.1</v>
      </c>
      <c r="N423" s="410">
        <f>SUM(F423+H423+J423+L423)</f>
        <v>3234.5</v>
      </c>
      <c r="O423" s="410">
        <f>SUM(G423+I423+K423+M423)</f>
        <v>2670.2999999999997</v>
      </c>
    </row>
    <row r="424" spans="1:15" s="384" customFormat="1" ht="36.75" customHeight="1" x14ac:dyDescent="0.2">
      <c r="A424" s="543"/>
      <c r="B424" s="343" t="s">
        <v>64</v>
      </c>
      <c r="C424" s="563"/>
      <c r="D424" s="385"/>
      <c r="E424" s="385"/>
      <c r="F424" s="101"/>
      <c r="G424" s="101"/>
      <c r="H424" s="101"/>
      <c r="I424" s="101"/>
      <c r="J424" s="101"/>
      <c r="K424" s="101"/>
      <c r="L424" s="101"/>
      <c r="M424" s="101"/>
      <c r="N424" s="411"/>
      <c r="O424" s="152"/>
    </row>
    <row r="425" spans="1:15" s="384" customFormat="1" ht="36.75" customHeight="1" x14ac:dyDescent="0.2">
      <c r="A425" s="543"/>
      <c r="B425" s="390" t="s">
        <v>81</v>
      </c>
      <c r="C425" s="563"/>
      <c r="D425" s="392">
        <v>8221.2000000000007</v>
      </c>
      <c r="E425" s="392">
        <v>8221.2000000000007</v>
      </c>
      <c r="F425" s="393">
        <v>1973</v>
      </c>
      <c r="G425" s="393">
        <v>1973.2</v>
      </c>
      <c r="H425" s="393">
        <v>1973.2</v>
      </c>
      <c r="I425" s="393">
        <v>1973.2</v>
      </c>
      <c r="J425" s="393">
        <v>2137.5</v>
      </c>
      <c r="K425" s="393">
        <v>2188.8000000000002</v>
      </c>
      <c r="L425" s="393">
        <v>2137.5</v>
      </c>
      <c r="M425" s="393">
        <v>2086</v>
      </c>
      <c r="N425" s="410">
        <f>SUM(F425+H425+J425+L425)</f>
        <v>8221.2000000000007</v>
      </c>
      <c r="O425" s="437">
        <f>SUM(G425+I425+K425+M425)</f>
        <v>8221.2000000000007</v>
      </c>
    </row>
    <row r="426" spans="1:15" s="384" customFormat="1" ht="22.5" customHeight="1" x14ac:dyDescent="0.2">
      <c r="A426" s="543"/>
      <c r="B426" s="346" t="s">
        <v>62</v>
      </c>
      <c r="C426" s="563"/>
      <c r="D426" s="392"/>
      <c r="E426" s="392"/>
      <c r="F426" s="393"/>
      <c r="G426" s="393"/>
      <c r="H426" s="393"/>
      <c r="I426" s="393"/>
      <c r="J426" s="393"/>
      <c r="K426" s="393"/>
      <c r="L426" s="393"/>
      <c r="M426" s="393"/>
      <c r="N426" s="411"/>
      <c r="O426" s="152"/>
    </row>
    <row r="427" spans="1:15" s="384" customFormat="1" ht="20.25" customHeight="1" x14ac:dyDescent="0.2">
      <c r="A427" s="543"/>
      <c r="B427" s="346" t="s">
        <v>63</v>
      </c>
      <c r="C427" s="563"/>
      <c r="D427" s="392">
        <v>8221.2000000000007</v>
      </c>
      <c r="E427" s="392">
        <v>8221.2000000000007</v>
      </c>
      <c r="F427" s="393">
        <v>1973</v>
      </c>
      <c r="G427" s="393">
        <v>1973.2</v>
      </c>
      <c r="H427" s="393">
        <v>1973.2</v>
      </c>
      <c r="I427" s="393">
        <v>1973.2</v>
      </c>
      <c r="J427" s="393">
        <v>2137.5</v>
      </c>
      <c r="K427" s="393">
        <v>2188.8000000000002</v>
      </c>
      <c r="L427" s="393">
        <v>2137.5</v>
      </c>
      <c r="M427" s="393">
        <v>2086</v>
      </c>
      <c r="N427" s="410">
        <f>SUM(F427+H427+J427+L427)</f>
        <v>8221.2000000000007</v>
      </c>
      <c r="O427" s="437">
        <f>SUM(G427+I427+K427+M427)</f>
        <v>8221.2000000000007</v>
      </c>
    </row>
    <row r="428" spans="1:15" s="384" customFormat="1" ht="36.75" customHeight="1" x14ac:dyDescent="0.2">
      <c r="A428" s="543"/>
      <c r="B428" s="343" t="s">
        <v>64</v>
      </c>
      <c r="C428" s="563"/>
      <c r="D428" s="392"/>
      <c r="E428" s="392"/>
      <c r="F428" s="393"/>
      <c r="G428" s="393"/>
      <c r="H428" s="393"/>
      <c r="I428" s="393"/>
      <c r="J428" s="393"/>
      <c r="K428" s="393"/>
      <c r="L428" s="393"/>
      <c r="M428" s="393"/>
      <c r="N428" s="411"/>
      <c r="O428" s="152"/>
    </row>
    <row r="429" spans="1:15" s="384" customFormat="1" ht="21.75" customHeight="1" x14ac:dyDescent="0.2">
      <c r="A429" s="543"/>
      <c r="B429" s="361" t="s">
        <v>168</v>
      </c>
      <c r="C429" s="563"/>
      <c r="D429" s="392">
        <v>100</v>
      </c>
      <c r="E429" s="392">
        <v>100</v>
      </c>
      <c r="F429" s="393">
        <v>25</v>
      </c>
      <c r="G429" s="393">
        <v>0</v>
      </c>
      <c r="H429" s="393">
        <v>25</v>
      </c>
      <c r="I429" s="393">
        <v>0</v>
      </c>
      <c r="J429" s="393">
        <v>25</v>
      </c>
      <c r="K429" s="393"/>
      <c r="L429" s="393">
        <v>25</v>
      </c>
      <c r="M429" s="393">
        <v>0</v>
      </c>
      <c r="N429" s="410">
        <f>SUM(F429+H429+J429+L429)</f>
        <v>100</v>
      </c>
      <c r="O429" s="437">
        <f>SUM(G429+I429+K429+M429)</f>
        <v>0</v>
      </c>
    </row>
    <row r="430" spans="1:15" s="384" customFormat="1" ht="20.25" customHeight="1" x14ac:dyDescent="0.2">
      <c r="A430" s="543"/>
      <c r="B430" s="346" t="s">
        <v>62</v>
      </c>
      <c r="C430" s="563"/>
      <c r="D430" s="392"/>
      <c r="E430" s="392"/>
      <c r="F430" s="393"/>
      <c r="G430" s="393"/>
      <c r="H430" s="393"/>
      <c r="I430" s="393"/>
      <c r="J430" s="393"/>
      <c r="K430" s="393"/>
      <c r="L430" s="393"/>
      <c r="M430" s="393"/>
      <c r="N430" s="411"/>
      <c r="O430" s="152"/>
    </row>
    <row r="431" spans="1:15" s="384" customFormat="1" ht="22.5" customHeight="1" x14ac:dyDescent="0.2">
      <c r="A431" s="543"/>
      <c r="B431" s="346" t="s">
        <v>63</v>
      </c>
      <c r="C431" s="563"/>
      <c r="D431" s="392">
        <v>100</v>
      </c>
      <c r="E431" s="392">
        <v>100</v>
      </c>
      <c r="F431" s="393">
        <v>25</v>
      </c>
      <c r="G431" s="393">
        <v>0</v>
      </c>
      <c r="H431" s="393">
        <v>25</v>
      </c>
      <c r="I431" s="393">
        <v>0</v>
      </c>
      <c r="J431" s="393">
        <v>25</v>
      </c>
      <c r="K431" s="393"/>
      <c r="L431" s="393">
        <v>25</v>
      </c>
      <c r="M431" s="393">
        <v>0</v>
      </c>
      <c r="N431" s="410">
        <f>SUM(F431+H431+J431+L431)</f>
        <v>100</v>
      </c>
      <c r="O431" s="437">
        <f>SUM(G431+I431+K431+M431)</f>
        <v>0</v>
      </c>
    </row>
    <row r="432" spans="1:15" s="384" customFormat="1" ht="36.75" customHeight="1" x14ac:dyDescent="0.2">
      <c r="A432" s="543"/>
      <c r="B432" s="343" t="s">
        <v>64</v>
      </c>
      <c r="C432" s="563"/>
      <c r="D432" s="392"/>
      <c r="E432" s="392"/>
      <c r="F432" s="393"/>
      <c r="G432" s="393"/>
      <c r="H432" s="393"/>
      <c r="I432" s="393"/>
      <c r="J432" s="393"/>
      <c r="K432" s="393"/>
      <c r="L432" s="393"/>
      <c r="M432" s="393"/>
      <c r="N432" s="411"/>
      <c r="O432" s="152"/>
    </row>
    <row r="433" spans="1:15" s="384" customFormat="1" ht="36.75" customHeight="1" x14ac:dyDescent="0.2">
      <c r="A433" s="543"/>
      <c r="B433" s="391" t="s">
        <v>169</v>
      </c>
      <c r="C433" s="563"/>
      <c r="D433" s="392">
        <v>200</v>
      </c>
      <c r="E433" s="392">
        <v>200</v>
      </c>
      <c r="F433" s="393">
        <v>0</v>
      </c>
      <c r="G433" s="393">
        <v>0</v>
      </c>
      <c r="H433" s="393">
        <v>200</v>
      </c>
      <c r="I433" s="393">
        <v>199.9</v>
      </c>
      <c r="J433" s="393">
        <v>0</v>
      </c>
      <c r="K433" s="393">
        <v>0</v>
      </c>
      <c r="L433" s="393">
        <v>0</v>
      </c>
      <c r="M433" s="393">
        <v>0</v>
      </c>
      <c r="N433" s="410">
        <f>SUM(F433+H433+J433+L433)</f>
        <v>200</v>
      </c>
      <c r="O433" s="437">
        <f>SUM(G433+I433+K433+M433)</f>
        <v>199.9</v>
      </c>
    </row>
    <row r="434" spans="1:15" s="384" customFormat="1" ht="21" customHeight="1" x14ac:dyDescent="0.2">
      <c r="A434" s="543"/>
      <c r="B434" s="346" t="s">
        <v>62</v>
      </c>
      <c r="C434" s="563"/>
      <c r="D434" s="392"/>
      <c r="E434" s="392"/>
      <c r="F434" s="393"/>
      <c r="G434" s="393"/>
      <c r="H434" s="393"/>
      <c r="I434" s="393"/>
      <c r="J434" s="393"/>
      <c r="K434" s="393"/>
      <c r="L434" s="393"/>
      <c r="M434" s="393"/>
      <c r="N434" s="411"/>
      <c r="O434" s="152"/>
    </row>
    <row r="435" spans="1:15" s="384" customFormat="1" ht="21.75" customHeight="1" x14ac:dyDescent="0.2">
      <c r="A435" s="543"/>
      <c r="B435" s="346" t="s">
        <v>63</v>
      </c>
      <c r="C435" s="563"/>
      <c r="D435" s="392">
        <v>200</v>
      </c>
      <c r="E435" s="392">
        <v>200</v>
      </c>
      <c r="F435" s="393">
        <v>0</v>
      </c>
      <c r="G435" s="393">
        <v>0</v>
      </c>
      <c r="H435" s="393">
        <v>200</v>
      </c>
      <c r="I435" s="393">
        <v>199.9</v>
      </c>
      <c r="J435" s="393">
        <v>0</v>
      </c>
      <c r="K435" s="393">
        <v>0</v>
      </c>
      <c r="L435" s="393">
        <v>0</v>
      </c>
      <c r="M435" s="393">
        <v>0</v>
      </c>
      <c r="N435" s="410">
        <f>SUM(F435+H435+J435+L435)</f>
        <v>200</v>
      </c>
      <c r="O435" s="437">
        <f>SUM(G435+I435+K435+M435)</f>
        <v>199.9</v>
      </c>
    </row>
    <row r="436" spans="1:15" s="384" customFormat="1" ht="30" customHeight="1" x14ac:dyDescent="0.2">
      <c r="A436" s="543"/>
      <c r="B436" s="343" t="s">
        <v>64</v>
      </c>
      <c r="C436" s="563"/>
      <c r="D436" s="392"/>
      <c r="E436" s="392"/>
      <c r="F436" s="393"/>
      <c r="G436" s="393"/>
      <c r="H436" s="393"/>
      <c r="I436" s="393"/>
      <c r="J436" s="393"/>
      <c r="K436" s="393"/>
      <c r="L436" s="393"/>
      <c r="M436" s="393"/>
      <c r="N436" s="411"/>
      <c r="O436" s="152"/>
    </row>
    <row r="437" spans="1:15" ht="43.5" customHeight="1" x14ac:dyDescent="0.2">
      <c r="A437" s="543"/>
      <c r="B437" s="391" t="s">
        <v>170</v>
      </c>
      <c r="C437" s="563"/>
      <c r="D437" s="392">
        <v>350</v>
      </c>
      <c r="E437" s="392">
        <v>350</v>
      </c>
      <c r="F437" s="393"/>
      <c r="G437" s="393">
        <v>0</v>
      </c>
      <c r="H437" s="393">
        <v>125</v>
      </c>
      <c r="I437" s="393">
        <v>166.3</v>
      </c>
      <c r="J437" s="393">
        <v>125</v>
      </c>
      <c r="K437" s="393">
        <v>125</v>
      </c>
      <c r="L437" s="393">
        <v>100</v>
      </c>
      <c r="M437" s="393">
        <v>58.2</v>
      </c>
      <c r="N437" s="410">
        <f>SUM(F437+H437+J437+L437)</f>
        <v>350</v>
      </c>
      <c r="O437" s="437">
        <f>SUM(G437+I437+K437+M437)</f>
        <v>349.5</v>
      </c>
    </row>
    <row r="438" spans="1:15" s="1" customFormat="1" ht="19.5" customHeight="1" x14ac:dyDescent="0.2">
      <c r="A438" s="543"/>
      <c r="B438" s="346" t="s">
        <v>62</v>
      </c>
      <c r="C438" s="563"/>
      <c r="D438" s="392"/>
      <c r="E438" s="392"/>
      <c r="F438" s="393"/>
      <c r="G438" s="393"/>
      <c r="H438" s="393"/>
      <c r="I438" s="393"/>
      <c r="J438" s="393"/>
      <c r="K438" s="393"/>
      <c r="L438" s="393"/>
      <c r="M438" s="393"/>
      <c r="N438" s="412"/>
      <c r="O438" s="413"/>
    </row>
    <row r="439" spans="1:15" s="1" customFormat="1" ht="19.5" customHeight="1" x14ac:dyDescent="0.2">
      <c r="A439" s="543"/>
      <c r="B439" s="346" t="s">
        <v>63</v>
      </c>
      <c r="C439" s="563"/>
      <c r="D439" s="392">
        <v>350</v>
      </c>
      <c r="E439" s="392">
        <v>350</v>
      </c>
      <c r="F439" s="393"/>
      <c r="G439" s="393">
        <v>0</v>
      </c>
      <c r="H439" s="393">
        <v>125</v>
      </c>
      <c r="I439" s="393">
        <v>166.3</v>
      </c>
      <c r="J439" s="393">
        <v>125</v>
      </c>
      <c r="K439" s="393">
        <v>125</v>
      </c>
      <c r="L439" s="393">
        <v>100</v>
      </c>
      <c r="M439" s="393">
        <v>58.2</v>
      </c>
      <c r="N439" s="410">
        <f>SUM(F439+H439+J439+L439)</f>
        <v>350</v>
      </c>
      <c r="O439" s="413">
        <f>SUM(G439+I439+K439+M4489+M439)</f>
        <v>349.5</v>
      </c>
    </row>
    <row r="440" spans="1:15" s="1" customFormat="1" ht="38.25" customHeight="1" x14ac:dyDescent="0.2">
      <c r="A440" s="543"/>
      <c r="B440" s="343" t="s">
        <v>64</v>
      </c>
      <c r="C440" s="563"/>
      <c r="D440" s="392"/>
      <c r="E440" s="392"/>
      <c r="F440" s="393"/>
      <c r="G440" s="393"/>
      <c r="H440" s="393"/>
      <c r="I440" s="393"/>
      <c r="J440" s="393"/>
      <c r="K440" s="393"/>
      <c r="L440" s="393"/>
      <c r="M440" s="393"/>
      <c r="N440" s="412"/>
      <c r="O440" s="413"/>
    </row>
    <row r="441" spans="1:15" s="1" customFormat="1" ht="46.5" customHeight="1" x14ac:dyDescent="0.2">
      <c r="A441" s="543"/>
      <c r="B441" s="361" t="s">
        <v>220</v>
      </c>
      <c r="C441" s="563"/>
      <c r="D441" s="392">
        <v>350</v>
      </c>
      <c r="E441" s="392">
        <v>350</v>
      </c>
      <c r="F441" s="393">
        <v>50</v>
      </c>
      <c r="G441" s="393">
        <v>0</v>
      </c>
      <c r="H441" s="393">
        <v>50</v>
      </c>
      <c r="I441" s="393">
        <v>34</v>
      </c>
      <c r="J441" s="393">
        <v>50</v>
      </c>
      <c r="K441" s="393">
        <v>50</v>
      </c>
      <c r="L441" s="393">
        <v>200</v>
      </c>
      <c r="M441" s="393">
        <v>252</v>
      </c>
      <c r="N441" s="410">
        <f>SUM(F441+H441+J441+L441)</f>
        <v>350</v>
      </c>
      <c r="O441" s="413">
        <f>SUM(G441+I441+K441+M4495+M441)</f>
        <v>336</v>
      </c>
    </row>
    <row r="442" spans="1:15" s="1" customFormat="1" ht="21.75" customHeight="1" x14ac:dyDescent="0.2">
      <c r="A442" s="543"/>
      <c r="B442" s="346" t="s">
        <v>62</v>
      </c>
      <c r="C442" s="563"/>
      <c r="D442" s="392"/>
      <c r="E442" s="392"/>
      <c r="F442" s="393"/>
      <c r="G442" s="393"/>
      <c r="H442" s="393"/>
      <c r="I442" s="393"/>
      <c r="J442" s="393"/>
      <c r="K442" s="393"/>
      <c r="L442" s="393"/>
      <c r="M442" s="393"/>
      <c r="N442" s="412"/>
      <c r="O442" s="413"/>
    </row>
    <row r="443" spans="1:15" s="1" customFormat="1" ht="23.25" customHeight="1" x14ac:dyDescent="0.2">
      <c r="A443" s="543"/>
      <c r="B443" s="346" t="s">
        <v>63</v>
      </c>
      <c r="C443" s="563"/>
      <c r="D443" s="392">
        <v>350</v>
      </c>
      <c r="E443" s="392">
        <v>350</v>
      </c>
      <c r="F443" s="393">
        <v>50</v>
      </c>
      <c r="G443" s="393">
        <v>0</v>
      </c>
      <c r="H443" s="393">
        <v>50</v>
      </c>
      <c r="I443" s="393">
        <v>34</v>
      </c>
      <c r="J443" s="393">
        <v>50</v>
      </c>
      <c r="K443" s="393">
        <v>50</v>
      </c>
      <c r="L443" s="393">
        <v>200</v>
      </c>
      <c r="M443" s="393">
        <v>252</v>
      </c>
      <c r="N443" s="410">
        <f>SUM(F443+H443+J443+L443)</f>
        <v>350</v>
      </c>
      <c r="O443" s="413">
        <f>SUM(G443+I443+K443+M4497+M443)</f>
        <v>336</v>
      </c>
    </row>
    <row r="444" spans="1:15" s="1" customFormat="1" ht="33" customHeight="1" x14ac:dyDescent="0.2">
      <c r="A444" s="543"/>
      <c r="B444" s="343" t="s">
        <v>64</v>
      </c>
      <c r="C444" s="563"/>
      <c r="D444" s="392"/>
      <c r="E444" s="392"/>
      <c r="F444" s="393"/>
      <c r="G444" s="393"/>
      <c r="H444" s="393"/>
      <c r="I444" s="393"/>
      <c r="J444" s="393"/>
      <c r="K444" s="393"/>
      <c r="L444" s="393"/>
      <c r="M444" s="393"/>
      <c r="N444" s="412"/>
      <c r="O444" s="413"/>
    </row>
    <row r="445" spans="1:15" s="1" customFormat="1" ht="27.75" customHeight="1" x14ac:dyDescent="0.2">
      <c r="A445" s="543"/>
      <c r="B445" s="361" t="s">
        <v>171</v>
      </c>
      <c r="C445" s="563"/>
      <c r="D445" s="392">
        <v>100</v>
      </c>
      <c r="E445" s="392">
        <v>100</v>
      </c>
      <c r="F445" s="393">
        <v>25</v>
      </c>
      <c r="G445" s="393">
        <v>0</v>
      </c>
      <c r="H445" s="393">
        <v>25</v>
      </c>
      <c r="I445" s="393">
        <v>9.5</v>
      </c>
      <c r="J445" s="393">
        <v>25</v>
      </c>
      <c r="K445" s="393">
        <v>0</v>
      </c>
      <c r="L445" s="393">
        <v>25</v>
      </c>
      <c r="M445" s="393">
        <v>0</v>
      </c>
      <c r="N445" s="410">
        <f>SUM(F445+H445+J445+L445)</f>
        <v>100</v>
      </c>
      <c r="O445" s="413">
        <f>SUM(G445+I445+K445+M4499)</f>
        <v>9.5</v>
      </c>
    </row>
    <row r="446" spans="1:15" s="1" customFormat="1" ht="23.25" customHeight="1" x14ac:dyDescent="0.2">
      <c r="A446" s="543"/>
      <c r="B446" s="346" t="s">
        <v>62</v>
      </c>
      <c r="C446" s="563"/>
      <c r="D446" s="392"/>
      <c r="E446" s="392"/>
      <c r="F446" s="393"/>
      <c r="G446" s="393"/>
      <c r="H446" s="393"/>
      <c r="I446" s="393"/>
      <c r="J446" s="393"/>
      <c r="K446" s="393"/>
      <c r="L446" s="393"/>
      <c r="M446" s="393"/>
      <c r="N446" s="412"/>
      <c r="O446" s="413"/>
    </row>
    <row r="447" spans="1:15" s="1" customFormat="1" ht="22.5" customHeight="1" x14ac:dyDescent="0.2">
      <c r="A447" s="543"/>
      <c r="B447" s="346" t="s">
        <v>63</v>
      </c>
      <c r="C447" s="563"/>
      <c r="D447" s="392">
        <v>100</v>
      </c>
      <c r="E447" s="392">
        <v>100</v>
      </c>
      <c r="F447" s="393">
        <v>25</v>
      </c>
      <c r="G447" s="393">
        <v>0</v>
      </c>
      <c r="H447" s="393">
        <v>25</v>
      </c>
      <c r="I447" s="393">
        <v>9.5</v>
      </c>
      <c r="J447" s="393">
        <v>25</v>
      </c>
      <c r="K447" s="393">
        <v>0</v>
      </c>
      <c r="L447" s="393">
        <v>25</v>
      </c>
      <c r="M447" s="393">
        <v>0</v>
      </c>
      <c r="N447" s="410">
        <f>SUM(F447+H447+J447+L447)</f>
        <v>100</v>
      </c>
      <c r="O447" s="413">
        <f>SUM(G447+I447+K447+M4501)</f>
        <v>9.5</v>
      </c>
    </row>
    <row r="448" spans="1:15" s="1" customFormat="1" ht="32.25" customHeight="1" thickBot="1" x14ac:dyDescent="0.25">
      <c r="A448" s="566"/>
      <c r="B448" s="343" t="s">
        <v>64</v>
      </c>
      <c r="C448" s="564"/>
      <c r="D448" s="392"/>
      <c r="E448" s="392"/>
      <c r="F448" s="392"/>
      <c r="G448" s="392"/>
      <c r="H448" s="392"/>
      <c r="I448" s="392"/>
      <c r="J448" s="392"/>
      <c r="K448" s="392"/>
      <c r="L448" s="392"/>
      <c r="M448" s="392"/>
      <c r="N448" s="412"/>
      <c r="O448" s="413"/>
    </row>
    <row r="449" spans="1:15" s="1" customFormat="1" ht="32.25" customHeight="1" x14ac:dyDescent="0.25">
      <c r="A449" s="6" t="s">
        <v>12</v>
      </c>
      <c r="B449" s="35"/>
      <c r="C449" s="334"/>
      <c r="D449" s="115">
        <f t="shared" ref="D449:O449" si="107">SUM(D441+D437+D445+D433+D429+D425+D421)</f>
        <v>12555.7</v>
      </c>
      <c r="E449" s="115">
        <f t="shared" si="107"/>
        <v>12555.7</v>
      </c>
      <c r="F449" s="115">
        <f t="shared" si="107"/>
        <v>2881.6</v>
      </c>
      <c r="G449" s="115">
        <f t="shared" si="107"/>
        <v>2705.2</v>
      </c>
      <c r="H449" s="115">
        <f t="shared" si="107"/>
        <v>3206.7999999999997</v>
      </c>
      <c r="I449" s="115">
        <f t="shared" si="107"/>
        <v>3114.9</v>
      </c>
      <c r="J449" s="115">
        <f t="shared" si="107"/>
        <v>3171.1</v>
      </c>
      <c r="K449" s="115">
        <f t="shared" si="107"/>
        <v>2948</v>
      </c>
      <c r="L449" s="115">
        <f t="shared" si="107"/>
        <v>3296.2</v>
      </c>
      <c r="M449" s="115">
        <f t="shared" si="107"/>
        <v>3018.2999999999997</v>
      </c>
      <c r="N449" s="115">
        <f t="shared" si="107"/>
        <v>12555.7</v>
      </c>
      <c r="O449" s="115">
        <f t="shared" si="107"/>
        <v>11786.4</v>
      </c>
    </row>
    <row r="450" spans="1:15" s="1" customFormat="1" ht="32.25" customHeight="1" x14ac:dyDescent="0.25">
      <c r="A450" s="544"/>
      <c r="B450" s="23" t="s">
        <v>62</v>
      </c>
      <c r="C450" s="23"/>
      <c r="D450" s="85"/>
      <c r="E450" s="84"/>
      <c r="F450" s="84"/>
      <c r="G450" s="84"/>
      <c r="H450" s="84"/>
      <c r="I450" s="84"/>
      <c r="J450" s="84"/>
      <c r="K450" s="84"/>
      <c r="L450" s="84"/>
      <c r="M450" s="84"/>
      <c r="N450" s="247"/>
      <c r="O450" s="12"/>
    </row>
    <row r="451" spans="1:15" ht="38.25" customHeight="1" x14ac:dyDescent="0.25">
      <c r="A451" s="545"/>
      <c r="B451" s="23" t="s">
        <v>63</v>
      </c>
      <c r="C451" s="23"/>
      <c r="D451" s="115">
        <f t="shared" ref="D451:M451" si="108">SUM(D443+D439+D447+D431+D427+D423+D435)</f>
        <v>12555.7</v>
      </c>
      <c r="E451" s="115">
        <f t="shared" si="108"/>
        <v>12555.7</v>
      </c>
      <c r="F451" s="115">
        <f t="shared" si="108"/>
        <v>2881.6</v>
      </c>
      <c r="G451" s="115">
        <f t="shared" si="108"/>
        <v>2705.2</v>
      </c>
      <c r="H451" s="115">
        <f t="shared" si="108"/>
        <v>3206.7999999999997</v>
      </c>
      <c r="I451" s="115">
        <f t="shared" si="108"/>
        <v>3114.9</v>
      </c>
      <c r="J451" s="115">
        <f t="shared" si="108"/>
        <v>3171.1</v>
      </c>
      <c r="K451" s="115">
        <f t="shared" si="108"/>
        <v>2948</v>
      </c>
      <c r="L451" s="115">
        <f t="shared" si="108"/>
        <v>3296.2</v>
      </c>
      <c r="M451" s="115">
        <f t="shared" si="108"/>
        <v>3018.2999999999997</v>
      </c>
      <c r="N451" s="246">
        <f>SUM(F451+H451+J451+L451)</f>
        <v>12555.7</v>
      </c>
      <c r="O451" s="115">
        <f>SUM(G451+I451+K451+M451)</f>
        <v>11786.4</v>
      </c>
    </row>
    <row r="452" spans="1:15" ht="33" customHeight="1" thickBot="1" x14ac:dyDescent="0.25">
      <c r="A452" s="609"/>
      <c r="B452" s="82" t="s">
        <v>64</v>
      </c>
      <c r="C452" s="8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132"/>
      <c r="O452" s="140"/>
    </row>
    <row r="453" spans="1:15" ht="34.5" customHeight="1" x14ac:dyDescent="0.2">
      <c r="A453" s="39" t="s">
        <v>2</v>
      </c>
      <c r="B453" s="42"/>
      <c r="C453" s="325"/>
      <c r="D453" s="86">
        <f t="shared" ref="D453:O453" si="109">SUM(D449+D417+D394)</f>
        <v>89773.5</v>
      </c>
      <c r="E453" s="86">
        <f t="shared" si="109"/>
        <v>89773.5</v>
      </c>
      <c r="F453" s="86">
        <f t="shared" si="109"/>
        <v>20881.8</v>
      </c>
      <c r="G453" s="86">
        <f t="shared" si="109"/>
        <v>19257.7</v>
      </c>
      <c r="H453" s="86">
        <f t="shared" si="109"/>
        <v>19290.599999999999</v>
      </c>
      <c r="I453" s="86">
        <f t="shared" si="109"/>
        <v>17751.7</v>
      </c>
      <c r="J453" s="86">
        <f t="shared" si="109"/>
        <v>19305.099999999999</v>
      </c>
      <c r="K453" s="86">
        <f t="shared" si="109"/>
        <v>17466.400000000001</v>
      </c>
      <c r="L453" s="86">
        <f t="shared" si="109"/>
        <v>30295.9</v>
      </c>
      <c r="M453" s="86">
        <f t="shared" si="109"/>
        <v>23374.500000000004</v>
      </c>
      <c r="N453" s="86">
        <f t="shared" si="109"/>
        <v>89773.400000000009</v>
      </c>
      <c r="O453" s="30">
        <f t="shared" si="109"/>
        <v>77850.3</v>
      </c>
    </row>
    <row r="454" spans="1:15" s="1" customFormat="1" ht="32.25" customHeight="1" x14ac:dyDescent="0.2">
      <c r="A454" s="31"/>
      <c r="B454" s="42" t="s">
        <v>62</v>
      </c>
      <c r="C454" s="42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67"/>
    </row>
    <row r="455" spans="1:15" s="1" customFormat="1" ht="37.5" customHeight="1" x14ac:dyDescent="0.2">
      <c r="A455" s="56"/>
      <c r="B455" s="42" t="s">
        <v>63</v>
      </c>
      <c r="C455" s="325"/>
      <c r="D455" s="30">
        <f t="shared" ref="D455:M455" si="110">SUM(D451+D419+D396)</f>
        <v>89761.1</v>
      </c>
      <c r="E455" s="30">
        <f t="shared" si="110"/>
        <v>89761.1</v>
      </c>
      <c r="F455" s="30">
        <f t="shared" si="110"/>
        <v>20881.8</v>
      </c>
      <c r="G455" s="30">
        <f t="shared" si="110"/>
        <v>19257.7</v>
      </c>
      <c r="H455" s="30">
        <f t="shared" si="110"/>
        <v>19278.199999999997</v>
      </c>
      <c r="I455" s="30">
        <f t="shared" si="110"/>
        <v>17743.400000000001</v>
      </c>
      <c r="J455" s="30">
        <f t="shared" si="110"/>
        <v>19305.099999999999</v>
      </c>
      <c r="K455" s="30">
        <f t="shared" si="110"/>
        <v>17466.400000000001</v>
      </c>
      <c r="L455" s="30">
        <f t="shared" si="110"/>
        <v>30295.9</v>
      </c>
      <c r="M455" s="30">
        <f t="shared" si="110"/>
        <v>23370.400000000001</v>
      </c>
      <c r="N455" s="30">
        <f>SUM(F455+H455+J455+L455)</f>
        <v>89761</v>
      </c>
      <c r="O455" s="30">
        <f>SUM(G455+I455+K455+M455)</f>
        <v>77837.900000000009</v>
      </c>
    </row>
    <row r="456" spans="1:15" s="1" customFormat="1" ht="37.5" customHeight="1" x14ac:dyDescent="0.2">
      <c r="A456" s="31"/>
      <c r="B456" s="54" t="s">
        <v>65</v>
      </c>
      <c r="C456" s="54"/>
      <c r="D456" s="34">
        <f t="shared" ref="D456:L456" si="111">SUM(D397)</f>
        <v>12.4</v>
      </c>
      <c r="E456" s="34">
        <f t="shared" si="111"/>
        <v>12.4</v>
      </c>
      <c r="F456" s="34">
        <f t="shared" si="111"/>
        <v>0</v>
      </c>
      <c r="G456" s="34">
        <f t="shared" si="111"/>
        <v>0</v>
      </c>
      <c r="H456" s="34">
        <f t="shared" si="111"/>
        <v>12.4</v>
      </c>
      <c r="I456" s="34">
        <f t="shared" si="111"/>
        <v>8.3000000000000007</v>
      </c>
      <c r="J456" s="34">
        <f t="shared" si="111"/>
        <v>0</v>
      </c>
      <c r="K456" s="34">
        <f t="shared" si="111"/>
        <v>0</v>
      </c>
      <c r="L456" s="34">
        <f t="shared" si="111"/>
        <v>0</v>
      </c>
      <c r="M456" s="34">
        <f>SUM(M452+M420+M397)</f>
        <v>4.0999999999999996</v>
      </c>
      <c r="N456" s="34">
        <f>SUM(N397)</f>
        <v>12.4</v>
      </c>
      <c r="O456" s="34">
        <f>SUM(O397)</f>
        <v>12.4</v>
      </c>
    </row>
    <row r="457" spans="1:15" s="1" customFormat="1" ht="37.5" customHeight="1" x14ac:dyDescent="0.25">
      <c r="A457" s="548" t="s">
        <v>43</v>
      </c>
      <c r="B457" s="549"/>
      <c r="C457" s="549"/>
      <c r="D457" s="549"/>
      <c r="E457" s="549"/>
      <c r="F457" s="549"/>
      <c r="G457" s="549"/>
      <c r="H457" s="549"/>
      <c r="I457" s="549"/>
      <c r="J457" s="549"/>
      <c r="K457" s="549"/>
      <c r="L457" s="549"/>
      <c r="M457" s="549"/>
      <c r="N457" s="549"/>
      <c r="O457" s="550"/>
    </row>
    <row r="458" spans="1:15" s="1" customFormat="1" ht="68.25" customHeight="1" x14ac:dyDescent="0.2">
      <c r="A458" s="558"/>
      <c r="B458" s="371" t="s">
        <v>151</v>
      </c>
      <c r="C458" s="561" t="s">
        <v>178</v>
      </c>
      <c r="D458" s="373">
        <v>666.7</v>
      </c>
      <c r="E458" s="373">
        <v>666.7</v>
      </c>
      <c r="F458" s="373">
        <v>0</v>
      </c>
      <c r="G458" s="373">
        <v>0</v>
      </c>
      <c r="H458" s="373">
        <v>0</v>
      </c>
      <c r="I458" s="373">
        <v>0</v>
      </c>
      <c r="J458" s="373">
        <v>666.7</v>
      </c>
      <c r="K458" s="373">
        <f>SUM(K460+K461)</f>
        <v>666.7</v>
      </c>
      <c r="L458" s="373">
        <v>0</v>
      </c>
      <c r="M458" s="373">
        <v>0</v>
      </c>
      <c r="N458" s="370">
        <f>SUM(F458+H458+J458+L458)</f>
        <v>666.7</v>
      </c>
      <c r="O458" s="370">
        <f>SUM(G458+I458+K458+M458)</f>
        <v>666.7</v>
      </c>
    </row>
    <row r="459" spans="1:15" s="1" customFormat="1" ht="24.75" customHeight="1" x14ac:dyDescent="0.2">
      <c r="A459" s="559"/>
      <c r="B459" s="346" t="s">
        <v>62</v>
      </c>
      <c r="C459" s="545"/>
      <c r="D459" s="373"/>
      <c r="E459" s="373"/>
      <c r="F459" s="373"/>
      <c r="G459" s="373"/>
      <c r="H459" s="373"/>
      <c r="I459" s="373"/>
      <c r="J459" s="373"/>
      <c r="K459" s="373"/>
      <c r="L459" s="373"/>
      <c r="M459" s="373"/>
      <c r="N459" s="373"/>
      <c r="O459" s="373"/>
    </row>
    <row r="460" spans="1:15" s="1" customFormat="1" ht="22.5" customHeight="1" x14ac:dyDescent="0.2">
      <c r="A460" s="559"/>
      <c r="B460" s="346" t="s">
        <v>63</v>
      </c>
      <c r="C460" s="545"/>
      <c r="D460" s="373">
        <v>60</v>
      </c>
      <c r="E460" s="373">
        <v>60</v>
      </c>
      <c r="F460" s="373">
        <v>0</v>
      </c>
      <c r="G460" s="373">
        <v>0</v>
      </c>
      <c r="H460" s="373">
        <v>0</v>
      </c>
      <c r="I460" s="373">
        <v>0</v>
      </c>
      <c r="J460" s="373">
        <v>60</v>
      </c>
      <c r="K460" s="373">
        <v>60</v>
      </c>
      <c r="L460" s="373">
        <v>0</v>
      </c>
      <c r="M460" s="373">
        <v>0</v>
      </c>
      <c r="N460" s="370">
        <f>SUM(F460+H460+J460+L460)</f>
        <v>60</v>
      </c>
      <c r="O460" s="370">
        <f>SUM(G460+I460+K460+M460)</f>
        <v>60</v>
      </c>
    </row>
    <row r="461" spans="1:15" s="1" customFormat="1" ht="37.5" customHeight="1" x14ac:dyDescent="0.2">
      <c r="A461" s="559"/>
      <c r="B461" s="343" t="s">
        <v>64</v>
      </c>
      <c r="C461" s="546"/>
      <c r="D461" s="373">
        <v>606.70000000000005</v>
      </c>
      <c r="E461" s="373">
        <v>606.70000000000005</v>
      </c>
      <c r="F461" s="373">
        <v>0</v>
      </c>
      <c r="G461" s="373">
        <v>0</v>
      </c>
      <c r="H461" s="373">
        <v>0</v>
      </c>
      <c r="I461" s="373">
        <v>0</v>
      </c>
      <c r="J461" s="373">
        <v>606.70000000000005</v>
      </c>
      <c r="K461" s="373">
        <v>606.70000000000005</v>
      </c>
      <c r="L461" s="373">
        <v>0</v>
      </c>
      <c r="M461" s="373">
        <v>0</v>
      </c>
      <c r="N461" s="370">
        <f>SUM(F461+H461+J461+L461)</f>
        <v>606.70000000000005</v>
      </c>
      <c r="O461" s="370">
        <f>SUM(G461+I461+K461+M461)</f>
        <v>606.70000000000005</v>
      </c>
    </row>
    <row r="462" spans="1:15" s="1" customFormat="1" ht="37.5" customHeight="1" x14ac:dyDescent="0.2">
      <c r="A462" s="559"/>
      <c r="B462" s="371" t="s">
        <v>152</v>
      </c>
      <c r="C462" s="372"/>
      <c r="D462" s="373"/>
      <c r="E462" s="373"/>
      <c r="F462" s="373"/>
      <c r="G462" s="373"/>
      <c r="H462" s="373"/>
      <c r="I462" s="373"/>
      <c r="J462" s="373"/>
      <c r="K462" s="373"/>
      <c r="L462" s="373"/>
      <c r="M462" s="373"/>
      <c r="N462" s="373"/>
      <c r="O462" s="373"/>
    </row>
    <row r="463" spans="1:15" s="1" customFormat="1" ht="22.5" customHeight="1" x14ac:dyDescent="0.2">
      <c r="A463" s="559"/>
      <c r="B463" s="346" t="s">
        <v>63</v>
      </c>
      <c r="C463" s="372"/>
      <c r="D463" s="373">
        <v>116</v>
      </c>
      <c r="E463" s="373">
        <v>116</v>
      </c>
      <c r="F463" s="373">
        <v>0</v>
      </c>
      <c r="G463" s="373">
        <v>0</v>
      </c>
      <c r="H463" s="373">
        <v>0</v>
      </c>
      <c r="I463" s="373">
        <v>0</v>
      </c>
      <c r="J463" s="373">
        <v>116</v>
      </c>
      <c r="K463" s="373">
        <v>0</v>
      </c>
      <c r="L463" s="373">
        <v>0</v>
      </c>
      <c r="M463" s="373">
        <v>0</v>
      </c>
      <c r="N463" s="370">
        <f>SUM(F463+H463+J463+L463)</f>
        <v>116</v>
      </c>
      <c r="O463" s="370">
        <f>SUM(G463+I463+K463+M463)</f>
        <v>0</v>
      </c>
    </row>
    <row r="464" spans="1:15" ht="63.75" x14ac:dyDescent="0.2">
      <c r="A464" s="559"/>
      <c r="B464" s="371" t="s">
        <v>153</v>
      </c>
      <c r="C464" s="372"/>
      <c r="D464" s="373"/>
      <c r="E464" s="373"/>
      <c r="F464" s="373"/>
      <c r="G464" s="373"/>
      <c r="H464" s="373"/>
      <c r="I464" s="373"/>
      <c r="J464" s="373"/>
      <c r="K464" s="373"/>
      <c r="L464" s="373"/>
      <c r="M464" s="373"/>
      <c r="N464" s="373"/>
      <c r="O464" s="373"/>
    </row>
    <row r="465" spans="1:16" s="177" customFormat="1" ht="20.25" customHeight="1" x14ac:dyDescent="0.2">
      <c r="A465" s="559"/>
      <c r="B465" s="346" t="s">
        <v>63</v>
      </c>
      <c r="C465" s="369"/>
      <c r="D465" s="370">
        <v>410</v>
      </c>
      <c r="E465" s="370">
        <v>410</v>
      </c>
      <c r="F465" s="370">
        <v>0</v>
      </c>
      <c r="G465" s="370">
        <v>0</v>
      </c>
      <c r="H465" s="370">
        <v>0</v>
      </c>
      <c r="I465" s="370">
        <v>0</v>
      </c>
      <c r="J465" s="370">
        <v>410</v>
      </c>
      <c r="K465" s="370">
        <v>0</v>
      </c>
      <c r="L465" s="370">
        <v>0</v>
      </c>
      <c r="M465" s="370">
        <v>0</v>
      </c>
      <c r="N465" s="370">
        <f>SUM(F465+H465+J465+L465)</f>
        <v>410</v>
      </c>
      <c r="O465" s="370">
        <f>SUM(G465+I465+K465+M465)</f>
        <v>0</v>
      </c>
      <c r="P465" s="180"/>
    </row>
    <row r="466" spans="1:16" s="177" customFormat="1" ht="99.75" x14ac:dyDescent="0.2">
      <c r="A466" s="559"/>
      <c r="B466" s="374" t="s">
        <v>154</v>
      </c>
      <c r="C466" s="369"/>
      <c r="D466" s="370"/>
      <c r="E466" s="370"/>
      <c r="F466" s="370"/>
      <c r="G466" s="370"/>
      <c r="H466" s="370"/>
      <c r="I466" s="370"/>
      <c r="J466" s="370"/>
      <c r="K466" s="370"/>
      <c r="L466" s="370"/>
      <c r="M466" s="370"/>
      <c r="N466" s="370"/>
      <c r="O466" s="370"/>
      <c r="P466" s="180"/>
    </row>
    <row r="467" spans="1:16" s="177" customFormat="1" ht="13.5" thickBot="1" x14ac:dyDescent="0.25">
      <c r="A467" s="560"/>
      <c r="B467" s="346" t="s">
        <v>63</v>
      </c>
      <c r="C467" s="369"/>
      <c r="D467" s="370">
        <v>50</v>
      </c>
      <c r="E467" s="370">
        <v>50</v>
      </c>
      <c r="F467" s="370">
        <v>0</v>
      </c>
      <c r="G467" s="370">
        <v>0</v>
      </c>
      <c r="H467" s="370">
        <v>0</v>
      </c>
      <c r="I467" s="370">
        <v>0</v>
      </c>
      <c r="J467" s="370">
        <v>50</v>
      </c>
      <c r="K467" s="370">
        <v>0</v>
      </c>
      <c r="L467" s="370">
        <v>0</v>
      </c>
      <c r="M467" s="370">
        <v>0</v>
      </c>
      <c r="N467" s="370">
        <f>SUM(F467+H467+J467+L467)</f>
        <v>50</v>
      </c>
      <c r="O467" s="370">
        <f>SUM(G467+I467+K467+M467)</f>
        <v>0</v>
      </c>
      <c r="P467" s="180"/>
    </row>
    <row r="468" spans="1:16" s="177" customFormat="1" ht="37.5" x14ac:dyDescent="0.2">
      <c r="A468" s="31" t="s">
        <v>12</v>
      </c>
      <c r="B468" s="87"/>
      <c r="C468" s="342"/>
      <c r="D468" s="34">
        <f t="shared" ref="D468:M468" si="112">SUM(D458+D463+D465+D467)</f>
        <v>1242.7</v>
      </c>
      <c r="E468" s="34">
        <f t="shared" si="112"/>
        <v>1242.7</v>
      </c>
      <c r="F468" s="34">
        <f t="shared" si="112"/>
        <v>0</v>
      </c>
      <c r="G468" s="34">
        <f t="shared" si="112"/>
        <v>0</v>
      </c>
      <c r="H468" s="34">
        <f t="shared" si="112"/>
        <v>0</v>
      </c>
      <c r="I468" s="34">
        <f t="shared" si="112"/>
        <v>0</v>
      </c>
      <c r="J468" s="34">
        <f t="shared" si="112"/>
        <v>1242.7</v>
      </c>
      <c r="K468" s="34">
        <f t="shared" si="112"/>
        <v>666.7</v>
      </c>
      <c r="L468" s="34">
        <f t="shared" si="112"/>
        <v>0</v>
      </c>
      <c r="M468" s="34">
        <f t="shared" si="112"/>
        <v>0</v>
      </c>
      <c r="N468" s="257">
        <f>SUM(F468+H468+J468+L468)</f>
        <v>1242.7</v>
      </c>
      <c r="O468" s="257">
        <f>SUM(G468+I468+K468+M468)</f>
        <v>666.7</v>
      </c>
      <c r="P468" s="180"/>
    </row>
    <row r="469" spans="1:16" s="177" customFormat="1" ht="39" customHeight="1" x14ac:dyDescent="0.2">
      <c r="A469" s="540"/>
      <c r="B469" s="42" t="s">
        <v>62</v>
      </c>
      <c r="C469" s="42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180"/>
    </row>
    <row r="470" spans="1:16" ht="15.75" x14ac:dyDescent="0.2">
      <c r="A470" s="541"/>
      <c r="B470" s="42" t="s">
        <v>63</v>
      </c>
      <c r="C470" s="42"/>
      <c r="D470" s="34">
        <f t="shared" ref="D470:M470" si="113">SUM(D460+D463+D465+D467)</f>
        <v>636</v>
      </c>
      <c r="E470" s="34">
        <f t="shared" si="113"/>
        <v>636</v>
      </c>
      <c r="F470" s="34">
        <f t="shared" si="113"/>
        <v>0</v>
      </c>
      <c r="G470" s="34">
        <f t="shared" si="113"/>
        <v>0</v>
      </c>
      <c r="H470" s="34">
        <f t="shared" si="113"/>
        <v>0</v>
      </c>
      <c r="I470" s="34">
        <f t="shared" si="113"/>
        <v>0</v>
      </c>
      <c r="J470" s="34">
        <f t="shared" si="113"/>
        <v>636</v>
      </c>
      <c r="K470" s="34">
        <f t="shared" si="113"/>
        <v>60</v>
      </c>
      <c r="L470" s="34">
        <f t="shared" si="113"/>
        <v>0</v>
      </c>
      <c r="M470" s="34">
        <f t="shared" si="113"/>
        <v>0</v>
      </c>
      <c r="N470" s="257">
        <f>SUM(F470+H470+J470+L470)</f>
        <v>636</v>
      </c>
      <c r="O470" s="257">
        <f>SUM(G470+I470+K470+M470)</f>
        <v>60</v>
      </c>
    </row>
    <row r="471" spans="1:16" ht="31.5" x14ac:dyDescent="0.2">
      <c r="A471" s="541"/>
      <c r="B471" s="88" t="s">
        <v>64</v>
      </c>
      <c r="C471" s="88"/>
      <c r="D471" s="34">
        <f t="shared" ref="D471:M471" si="114">SUM(D461)</f>
        <v>606.70000000000005</v>
      </c>
      <c r="E471" s="34">
        <f t="shared" si="114"/>
        <v>606.70000000000005</v>
      </c>
      <c r="F471" s="34">
        <f t="shared" si="114"/>
        <v>0</v>
      </c>
      <c r="G471" s="34">
        <f t="shared" si="114"/>
        <v>0</v>
      </c>
      <c r="H471" s="34">
        <f t="shared" si="114"/>
        <v>0</v>
      </c>
      <c r="I471" s="34">
        <f t="shared" si="114"/>
        <v>0</v>
      </c>
      <c r="J471" s="34">
        <f t="shared" si="114"/>
        <v>606.70000000000005</v>
      </c>
      <c r="K471" s="34">
        <f t="shared" si="114"/>
        <v>606.70000000000005</v>
      </c>
      <c r="L471" s="34">
        <f t="shared" si="114"/>
        <v>0</v>
      </c>
      <c r="M471" s="34">
        <f t="shared" si="114"/>
        <v>0</v>
      </c>
      <c r="N471" s="34">
        <f>SUM(F471+H471+J471+L471)</f>
        <v>606.70000000000005</v>
      </c>
      <c r="O471" s="34">
        <f>SUM(G471+I471+K471+M471)</f>
        <v>606.70000000000005</v>
      </c>
    </row>
    <row r="472" spans="1:16" ht="21.75" customHeight="1" x14ac:dyDescent="0.25">
      <c r="A472" s="613" t="s">
        <v>82</v>
      </c>
      <c r="B472" s="614"/>
      <c r="C472" s="614"/>
      <c r="D472" s="614"/>
      <c r="E472" s="614"/>
      <c r="F472" s="614"/>
      <c r="G472" s="614"/>
      <c r="H472" s="614"/>
      <c r="I472" s="614"/>
      <c r="J472" s="614"/>
      <c r="K472" s="614"/>
      <c r="L472" s="614"/>
      <c r="M472" s="614"/>
      <c r="N472" s="614"/>
      <c r="O472" s="615"/>
    </row>
    <row r="473" spans="1:16" ht="20.25" customHeight="1" x14ac:dyDescent="0.25">
      <c r="A473" s="617"/>
      <c r="B473" s="522" t="s">
        <v>103</v>
      </c>
      <c r="C473" s="523"/>
      <c r="D473" s="524"/>
      <c r="E473" s="524"/>
      <c r="F473" s="524"/>
      <c r="G473" s="524"/>
      <c r="H473" s="524"/>
      <c r="I473" s="524"/>
      <c r="J473" s="524"/>
      <c r="K473" s="524"/>
      <c r="L473" s="524"/>
      <c r="M473" s="524"/>
      <c r="N473" s="524"/>
      <c r="O473" s="524"/>
    </row>
    <row r="474" spans="1:16" ht="17.25" customHeight="1" x14ac:dyDescent="0.25">
      <c r="A474" s="543"/>
      <c r="B474" s="525" t="s">
        <v>63</v>
      </c>
      <c r="C474" s="523"/>
      <c r="D474" s="524">
        <v>167.4</v>
      </c>
      <c r="E474" s="524">
        <v>167.4</v>
      </c>
      <c r="F474" s="524">
        <v>0</v>
      </c>
      <c r="G474" s="524">
        <v>0</v>
      </c>
      <c r="H474" s="524">
        <v>0</v>
      </c>
      <c r="I474" s="524">
        <v>0</v>
      </c>
      <c r="J474" s="524">
        <v>167.4</v>
      </c>
      <c r="K474" s="524">
        <v>0</v>
      </c>
      <c r="L474" s="524">
        <v>0</v>
      </c>
      <c r="M474" s="524">
        <v>0</v>
      </c>
      <c r="N474" s="524">
        <f>SUM(F474+H474+J474+L474)</f>
        <v>167.4</v>
      </c>
      <c r="O474" s="524">
        <f>SUM(G474+I474+K474+M474)</f>
        <v>0</v>
      </c>
    </row>
    <row r="475" spans="1:16" s="177" customFormat="1" ht="24" customHeight="1" x14ac:dyDescent="0.25">
      <c r="A475" s="543"/>
      <c r="B475" s="526" t="s">
        <v>149</v>
      </c>
      <c r="C475" s="523"/>
      <c r="D475" s="524"/>
      <c r="E475" s="524"/>
      <c r="F475" s="524"/>
      <c r="G475" s="524"/>
      <c r="H475" s="524"/>
      <c r="I475" s="524"/>
      <c r="J475" s="524"/>
      <c r="K475" s="524"/>
      <c r="L475" s="524"/>
      <c r="M475" s="524"/>
      <c r="N475" s="524"/>
      <c r="O475" s="524"/>
      <c r="P475" s="180"/>
    </row>
    <row r="476" spans="1:16" s="177" customFormat="1" ht="18" customHeight="1" x14ac:dyDescent="0.25">
      <c r="A476" s="543"/>
      <c r="B476" s="525" t="s">
        <v>63</v>
      </c>
      <c r="C476" s="523"/>
      <c r="D476" s="524">
        <v>200</v>
      </c>
      <c r="E476" s="524">
        <v>200</v>
      </c>
      <c r="F476" s="524">
        <v>200</v>
      </c>
      <c r="G476" s="524">
        <v>200</v>
      </c>
      <c r="H476" s="524">
        <v>0</v>
      </c>
      <c r="I476" s="524">
        <v>0</v>
      </c>
      <c r="J476" s="524">
        <v>0</v>
      </c>
      <c r="K476" s="524">
        <v>0</v>
      </c>
      <c r="L476" s="524">
        <v>0</v>
      </c>
      <c r="M476" s="524">
        <v>0</v>
      </c>
      <c r="N476" s="524">
        <f>SUM(F476+H476+J476+L476)</f>
        <v>200</v>
      </c>
      <c r="O476" s="524">
        <f>SUM(G476+I476+K476+M476)</f>
        <v>200</v>
      </c>
      <c r="P476" s="180"/>
    </row>
    <row r="477" spans="1:16" s="177" customFormat="1" ht="37.5" customHeight="1" x14ac:dyDescent="0.25">
      <c r="A477" s="543"/>
      <c r="B477" s="526" t="s">
        <v>181</v>
      </c>
      <c r="C477" s="523"/>
      <c r="D477" s="524"/>
      <c r="E477" s="524"/>
      <c r="F477" s="524"/>
      <c r="G477" s="524"/>
      <c r="H477" s="524"/>
      <c r="I477" s="524"/>
      <c r="J477" s="524"/>
      <c r="K477" s="524"/>
      <c r="L477" s="524"/>
      <c r="M477" s="524"/>
      <c r="N477" s="524"/>
      <c r="O477" s="524"/>
      <c r="P477" s="180"/>
    </row>
    <row r="478" spans="1:16" s="177" customFormat="1" ht="19.5" customHeight="1" x14ac:dyDescent="0.25">
      <c r="A478" s="543"/>
      <c r="B478" s="525" t="s">
        <v>63</v>
      </c>
      <c r="C478" s="523"/>
      <c r="D478" s="524">
        <v>1279.4000000000001</v>
      </c>
      <c r="E478" s="524">
        <v>1279.4000000000001</v>
      </c>
      <c r="F478" s="524">
        <v>278</v>
      </c>
      <c r="G478" s="524">
        <v>278</v>
      </c>
      <c r="H478" s="524">
        <v>0</v>
      </c>
      <c r="I478" s="524">
        <v>0</v>
      </c>
      <c r="J478" s="524">
        <v>1001</v>
      </c>
      <c r="K478" s="524">
        <v>0</v>
      </c>
      <c r="L478" s="524">
        <v>0</v>
      </c>
      <c r="M478" s="524">
        <v>0</v>
      </c>
      <c r="N478" s="524">
        <f>SUM(F478+H478+J478+L478)</f>
        <v>1279</v>
      </c>
      <c r="O478" s="524">
        <f>SUM(G478+I478+K478+M478)</f>
        <v>278</v>
      </c>
      <c r="P478" s="180"/>
    </row>
    <row r="479" spans="1:16" s="177" customFormat="1" ht="63.75" customHeight="1" x14ac:dyDescent="0.25">
      <c r="A479" s="543"/>
      <c r="B479" s="526" t="s">
        <v>149</v>
      </c>
      <c r="C479" s="523"/>
      <c r="D479" s="524"/>
      <c r="E479" s="524"/>
      <c r="F479" s="524"/>
      <c r="G479" s="524"/>
      <c r="H479" s="524"/>
      <c r="I479" s="524"/>
      <c r="J479" s="524"/>
      <c r="K479" s="524"/>
      <c r="L479" s="524"/>
      <c r="M479" s="524"/>
      <c r="N479" s="524"/>
      <c r="O479" s="524"/>
      <c r="P479" s="180"/>
    </row>
    <row r="480" spans="1:16" s="177" customFormat="1" ht="19.5" customHeight="1" x14ac:dyDescent="0.25">
      <c r="A480" s="543"/>
      <c r="B480" s="525" t="s">
        <v>63</v>
      </c>
      <c r="C480" s="523"/>
      <c r="D480" s="524">
        <v>200</v>
      </c>
      <c r="E480" s="524">
        <v>200</v>
      </c>
      <c r="F480" s="524"/>
      <c r="G480" s="524"/>
      <c r="H480" s="524"/>
      <c r="I480" s="524"/>
      <c r="J480" s="524">
        <v>200</v>
      </c>
      <c r="K480" s="524">
        <v>200</v>
      </c>
      <c r="L480" s="524"/>
      <c r="M480" s="524"/>
      <c r="N480" s="524">
        <f>SUM(F480+H480+J480+L480)</f>
        <v>200</v>
      </c>
      <c r="O480" s="524">
        <f>SUM(G480+I480+K480+M480)</f>
        <v>200</v>
      </c>
      <c r="P480" s="180"/>
    </row>
    <row r="481" spans="1:16" s="177" customFormat="1" ht="51" customHeight="1" x14ac:dyDescent="0.25">
      <c r="A481" s="543"/>
      <c r="B481" s="526" t="s">
        <v>150</v>
      </c>
      <c r="C481" s="523"/>
      <c r="D481" s="524"/>
      <c r="E481" s="524"/>
      <c r="F481" s="524"/>
      <c r="G481" s="524"/>
      <c r="H481" s="524"/>
      <c r="I481" s="524"/>
      <c r="J481" s="524"/>
      <c r="K481" s="524"/>
      <c r="L481" s="524"/>
      <c r="M481" s="524"/>
      <c r="N481" s="524"/>
      <c r="O481" s="524"/>
      <c r="P481" s="180"/>
    </row>
    <row r="482" spans="1:16" s="177" customFormat="1" ht="21" customHeight="1" thickBot="1" x14ac:dyDescent="0.3">
      <c r="A482" s="543"/>
      <c r="B482" s="525" t="s">
        <v>63</v>
      </c>
      <c r="C482" s="523"/>
      <c r="D482" s="524">
        <v>12</v>
      </c>
      <c r="E482" s="524">
        <v>12</v>
      </c>
      <c r="F482" s="524">
        <v>12</v>
      </c>
      <c r="G482" s="524">
        <v>12</v>
      </c>
      <c r="H482" s="524">
        <v>0</v>
      </c>
      <c r="I482" s="524">
        <v>0</v>
      </c>
      <c r="J482" s="524">
        <v>0</v>
      </c>
      <c r="K482" s="524">
        <v>0</v>
      </c>
      <c r="L482" s="524">
        <v>0</v>
      </c>
      <c r="M482" s="524">
        <v>0</v>
      </c>
      <c r="N482" s="524">
        <f>SUM(F482+H482+J482+L482)</f>
        <v>12</v>
      </c>
      <c r="O482" s="524">
        <f>SUM(G482+I482+K482+M482)</f>
        <v>12</v>
      </c>
      <c r="P482" s="180"/>
    </row>
    <row r="483" spans="1:16" s="177" customFormat="1" ht="48" customHeight="1" x14ac:dyDescent="0.2">
      <c r="A483" s="31" t="s">
        <v>12</v>
      </c>
      <c r="B483" s="87"/>
      <c r="C483" s="342"/>
      <c r="D483" s="34">
        <f t="shared" ref="D483:O483" si="115">SUM(D474+D476+D478+D482)</f>
        <v>1658.8000000000002</v>
      </c>
      <c r="E483" s="34">
        <f t="shared" si="115"/>
        <v>1658.8000000000002</v>
      </c>
      <c r="F483" s="34">
        <f t="shared" si="115"/>
        <v>490</v>
      </c>
      <c r="G483" s="34">
        <f t="shared" si="115"/>
        <v>490</v>
      </c>
      <c r="H483" s="34">
        <f t="shared" si="115"/>
        <v>0</v>
      </c>
      <c r="I483" s="34">
        <f t="shared" si="115"/>
        <v>0</v>
      </c>
      <c r="J483" s="34">
        <f t="shared" si="115"/>
        <v>1168.4000000000001</v>
      </c>
      <c r="K483" s="34">
        <f t="shared" si="115"/>
        <v>0</v>
      </c>
      <c r="L483" s="34">
        <f t="shared" si="115"/>
        <v>0</v>
      </c>
      <c r="M483" s="34">
        <f t="shared" si="115"/>
        <v>0</v>
      </c>
      <c r="N483" s="34">
        <f t="shared" si="115"/>
        <v>1658.4</v>
      </c>
      <c r="O483" s="34">
        <f t="shared" si="115"/>
        <v>490</v>
      </c>
      <c r="P483" s="180"/>
    </row>
    <row r="484" spans="1:16" s="177" customFormat="1" ht="15.75" x14ac:dyDescent="0.2">
      <c r="A484" s="540"/>
      <c r="B484" s="42" t="s">
        <v>62</v>
      </c>
      <c r="C484" s="42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150"/>
      <c r="P484" s="180"/>
    </row>
    <row r="485" spans="1:16" ht="15.75" x14ac:dyDescent="0.2">
      <c r="A485" s="541"/>
      <c r="B485" s="42" t="s">
        <v>63</v>
      </c>
      <c r="C485" s="42"/>
      <c r="D485" s="34">
        <f t="shared" ref="D485:O485" si="116">SUM(D474+D476+D478+D482)</f>
        <v>1658.8000000000002</v>
      </c>
      <c r="E485" s="34">
        <f t="shared" si="116"/>
        <v>1658.8000000000002</v>
      </c>
      <c r="F485" s="34">
        <f t="shared" si="116"/>
        <v>490</v>
      </c>
      <c r="G485" s="34">
        <f t="shared" si="116"/>
        <v>490</v>
      </c>
      <c r="H485" s="34">
        <f t="shared" si="116"/>
        <v>0</v>
      </c>
      <c r="I485" s="34">
        <f t="shared" si="116"/>
        <v>0</v>
      </c>
      <c r="J485" s="34">
        <f t="shared" si="116"/>
        <v>1168.4000000000001</v>
      </c>
      <c r="K485" s="34">
        <f t="shared" si="116"/>
        <v>0</v>
      </c>
      <c r="L485" s="34">
        <f t="shared" si="116"/>
        <v>0</v>
      </c>
      <c r="M485" s="34">
        <f t="shared" si="116"/>
        <v>0</v>
      </c>
      <c r="N485" s="34">
        <f t="shared" si="116"/>
        <v>1658.4</v>
      </c>
      <c r="O485" s="34">
        <f t="shared" si="116"/>
        <v>490</v>
      </c>
    </row>
    <row r="486" spans="1:16" ht="31.5" x14ac:dyDescent="0.2">
      <c r="A486" s="541"/>
      <c r="B486" s="88" t="s">
        <v>64</v>
      </c>
      <c r="C486" s="88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6" ht="37.5" x14ac:dyDescent="0.2">
      <c r="A487" s="110" t="s">
        <v>53</v>
      </c>
      <c r="B487" s="173"/>
      <c r="C487" s="173"/>
      <c r="D487" s="171">
        <f t="shared" ref="D487:O487" si="117">SUM(D468+D453+D384+D346+D324+D214+D199+D173+D131+D51+D19+D10+D483+D59)</f>
        <v>484190.86000000004</v>
      </c>
      <c r="E487" s="171">
        <f t="shared" si="117"/>
        <v>484190.86000000004</v>
      </c>
      <c r="F487" s="171">
        <f t="shared" si="117"/>
        <v>88833.150000000023</v>
      </c>
      <c r="G487" s="171">
        <f t="shared" si="117"/>
        <v>66101.450000000012</v>
      </c>
      <c r="H487" s="171">
        <f t="shared" si="117"/>
        <v>95966.470000000016</v>
      </c>
      <c r="I487" s="171">
        <f t="shared" si="117"/>
        <v>105668.35999999999</v>
      </c>
      <c r="J487" s="171">
        <f t="shared" si="117"/>
        <v>132767.18</v>
      </c>
      <c r="K487" s="171">
        <f t="shared" si="117"/>
        <v>110118.96999999999</v>
      </c>
      <c r="L487" s="171">
        <f t="shared" si="117"/>
        <v>166623.01000000004</v>
      </c>
      <c r="M487" s="171">
        <f t="shared" si="117"/>
        <v>117354.2</v>
      </c>
      <c r="N487" s="171">
        <f t="shared" si="117"/>
        <v>484189.81000000011</v>
      </c>
      <c r="O487" s="171">
        <f t="shared" si="117"/>
        <v>399745.47999999992</v>
      </c>
    </row>
    <row r="488" spans="1:16" ht="18.75" x14ac:dyDescent="0.2">
      <c r="A488" s="18"/>
      <c r="B488" s="89" t="s">
        <v>62</v>
      </c>
      <c r="C488" s="89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277"/>
      <c r="O488" s="278"/>
    </row>
    <row r="489" spans="1:16" ht="43.5" customHeight="1" x14ac:dyDescent="0.2">
      <c r="A489" s="18"/>
      <c r="B489" s="89" t="s">
        <v>63</v>
      </c>
      <c r="C489" s="89"/>
      <c r="D489" s="171">
        <f t="shared" ref="D489:O489" si="118">SUM(D485+D470+D455+D386+D348+D326+D216+D201+D175+D133+D53+D21+D12+D61)</f>
        <v>461458.56000000006</v>
      </c>
      <c r="E489" s="171">
        <f t="shared" si="118"/>
        <v>461458.56000000006</v>
      </c>
      <c r="F489" s="171">
        <f t="shared" si="118"/>
        <v>87205.750000000015</v>
      </c>
      <c r="G489" s="171">
        <f t="shared" si="118"/>
        <v>64474.25</v>
      </c>
      <c r="H489" s="171">
        <f t="shared" si="118"/>
        <v>94842.77</v>
      </c>
      <c r="I489" s="171">
        <f t="shared" si="118"/>
        <v>104548.75999999998</v>
      </c>
      <c r="J489" s="171">
        <f t="shared" si="118"/>
        <v>113885.28000000001</v>
      </c>
      <c r="K489" s="171">
        <f t="shared" si="118"/>
        <v>91809.669999999984</v>
      </c>
      <c r="L489" s="171">
        <f t="shared" si="118"/>
        <v>165523.71000000002</v>
      </c>
      <c r="M489" s="171">
        <f t="shared" si="118"/>
        <v>115952.29999999999</v>
      </c>
      <c r="N489" s="171">
        <f t="shared" si="118"/>
        <v>461457.51000000007</v>
      </c>
      <c r="O489" s="171">
        <f t="shared" si="118"/>
        <v>377014.98</v>
      </c>
    </row>
    <row r="490" spans="1:16" ht="31.5" x14ac:dyDescent="0.2">
      <c r="A490" s="279"/>
      <c r="B490" s="90" t="s">
        <v>64</v>
      </c>
      <c r="C490" s="90"/>
      <c r="D490" s="280">
        <f t="shared" ref="D490:N490" si="119">SUM(D471+D456+D387+D202+D134+D54+D486+D349+D327+D217+D176+D62)</f>
        <v>22732.300000000003</v>
      </c>
      <c r="E490" s="280">
        <f t="shared" si="119"/>
        <v>22732.300000000003</v>
      </c>
      <c r="F490" s="280">
        <f t="shared" si="119"/>
        <v>1627.4</v>
      </c>
      <c r="G490" s="280">
        <f t="shared" si="119"/>
        <v>0</v>
      </c>
      <c r="H490" s="280">
        <f t="shared" si="119"/>
        <v>1123.6999999999998</v>
      </c>
      <c r="I490" s="280">
        <f t="shared" si="119"/>
        <v>1119.5999999999999</v>
      </c>
      <c r="J490" s="280">
        <f t="shared" si="119"/>
        <v>18881.900000000001</v>
      </c>
      <c r="K490" s="280">
        <f t="shared" si="119"/>
        <v>18581.8</v>
      </c>
      <c r="L490" s="280">
        <f t="shared" si="119"/>
        <v>1099.3</v>
      </c>
      <c r="M490" s="280">
        <f t="shared" si="119"/>
        <v>1401.9</v>
      </c>
      <c r="N490" s="537">
        <f t="shared" si="119"/>
        <v>22732.300000000003</v>
      </c>
      <c r="O490" s="538">
        <f>SUM(O471+O456+O387+O202+O134+O54+O486+O349+O327+O217+O176+O62)</f>
        <v>22730.5</v>
      </c>
    </row>
    <row r="491" spans="1:16" ht="18.75" x14ac:dyDescent="0.3">
      <c r="A491" s="308"/>
      <c r="B491" s="309"/>
      <c r="C491" s="309"/>
      <c r="D491" s="309"/>
      <c r="E491" s="309"/>
      <c r="F491" s="309"/>
      <c r="G491" s="309"/>
      <c r="H491" s="309"/>
      <c r="I491" s="309"/>
      <c r="J491" s="309"/>
      <c r="K491" s="309"/>
      <c r="L491" s="309"/>
      <c r="M491" s="309"/>
      <c r="N491" s="309"/>
      <c r="O491" s="309"/>
    </row>
    <row r="492" spans="1:16" ht="18.75" x14ac:dyDescent="0.2">
      <c r="A492" s="281"/>
      <c r="B492" s="307"/>
      <c r="C492" s="307"/>
      <c r="D492" s="282"/>
      <c r="E492" s="282"/>
      <c r="F492" s="282"/>
      <c r="G492" s="282"/>
      <c r="H492" s="282"/>
      <c r="I492" s="282"/>
      <c r="J492" s="282"/>
      <c r="K492" s="282"/>
      <c r="L492" s="282"/>
      <c r="M492" s="282"/>
      <c r="N492" s="282"/>
      <c r="O492" s="282"/>
      <c r="P492" s="282"/>
    </row>
    <row r="493" spans="1:16" ht="38.25" customHeight="1" x14ac:dyDescent="0.3">
      <c r="A493" s="281"/>
      <c r="B493" s="282"/>
      <c r="C493" s="282"/>
      <c r="D493" s="282"/>
      <c r="E493" s="282"/>
      <c r="F493" s="282"/>
      <c r="G493" s="282"/>
      <c r="H493" s="282"/>
      <c r="I493" s="282"/>
      <c r="J493" s="282"/>
      <c r="K493" s="282"/>
      <c r="L493" s="282"/>
      <c r="M493" s="282"/>
      <c r="N493" s="282"/>
      <c r="O493" s="282"/>
      <c r="P493" s="310"/>
    </row>
    <row r="494" spans="1:16" ht="62.25" customHeight="1" x14ac:dyDescent="0.2">
      <c r="P494" s="282"/>
    </row>
    <row r="495" spans="1:16" ht="61.5" customHeight="1" x14ac:dyDescent="0.2">
      <c r="P495" s="282"/>
    </row>
  </sheetData>
  <mergeCells count="68">
    <mergeCell ref="A82:A119"/>
    <mergeCell ref="C354:C367"/>
    <mergeCell ref="A183:A186"/>
    <mergeCell ref="A295:A298"/>
    <mergeCell ref="A335:A336"/>
    <mergeCell ref="A231:A290"/>
    <mergeCell ref="A191:A192"/>
    <mergeCell ref="A218:O218"/>
    <mergeCell ref="A211:A213"/>
    <mergeCell ref="A194:A196"/>
    <mergeCell ref="A203:O203"/>
    <mergeCell ref="A1:N3"/>
    <mergeCell ref="A4:A6"/>
    <mergeCell ref="B4:B6"/>
    <mergeCell ref="D4:D6"/>
    <mergeCell ref="E4:E6"/>
    <mergeCell ref="F5:G5"/>
    <mergeCell ref="H5:I5"/>
    <mergeCell ref="J5:K5"/>
    <mergeCell ref="F4:O4"/>
    <mergeCell ref="N5:O5"/>
    <mergeCell ref="L5:M5"/>
    <mergeCell ref="C4:C6"/>
    <mergeCell ref="A8:A9"/>
    <mergeCell ref="A7:O7"/>
    <mergeCell ref="A56:A58"/>
    <mergeCell ref="A484:A486"/>
    <mergeCell ref="A388:N388"/>
    <mergeCell ref="A389:A393"/>
    <mergeCell ref="A398:A416"/>
    <mergeCell ref="A418:A420"/>
    <mergeCell ref="A450:A452"/>
    <mergeCell ref="A343:A345"/>
    <mergeCell ref="A347:A349"/>
    <mergeCell ref="A472:O472"/>
    <mergeCell ref="A350:O350"/>
    <mergeCell ref="A473:A482"/>
    <mergeCell ref="A23:O23"/>
    <mergeCell ref="A174:A176"/>
    <mergeCell ref="A15:O15"/>
    <mergeCell ref="A63:O63"/>
    <mergeCell ref="A55:O55"/>
    <mergeCell ref="A64:A67"/>
    <mergeCell ref="A177:O177"/>
    <mergeCell ref="A16:A18"/>
    <mergeCell ref="A20:A22"/>
    <mergeCell ref="A24:A29"/>
    <mergeCell ref="A34:A41"/>
    <mergeCell ref="A135:O135"/>
    <mergeCell ref="A72:A77"/>
    <mergeCell ref="A124:A125"/>
    <mergeCell ref="A136:A167"/>
    <mergeCell ref="A79:A81"/>
    <mergeCell ref="C64:C67"/>
    <mergeCell ref="C24:C29"/>
    <mergeCell ref="A469:A471"/>
    <mergeCell ref="A303:A310"/>
    <mergeCell ref="A312:A314"/>
    <mergeCell ref="A315:A318"/>
    <mergeCell ref="A329:A330"/>
    <mergeCell ref="A457:O457"/>
    <mergeCell ref="A351:A367"/>
    <mergeCell ref="A328:O328"/>
    <mergeCell ref="A372:A379"/>
    <mergeCell ref="A458:A467"/>
    <mergeCell ref="C458:C461"/>
    <mergeCell ref="C421:C448"/>
    <mergeCell ref="A421:A448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  <rowBreaks count="2" manualBreakCount="2">
    <brk id="107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2021-02-12T14:47:49Z</dcterms:modified>
</cp:coreProperties>
</file>