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7995" activeTab="1"/>
  </bookViews>
  <sheets>
    <sheet name="форма" sheetId="6" r:id="rId1"/>
    <sheet name="мониторинг (2)" sheetId="7" r:id="rId2"/>
  </sheets>
  <calcPr calcId="124519"/>
</workbook>
</file>

<file path=xl/calcChain.xml><?xml version="1.0" encoding="utf-8"?>
<calcChain xmlns="http://schemas.openxmlformats.org/spreadsheetml/2006/main">
  <c r="H548" i="7"/>
  <c r="L573"/>
  <c r="K573"/>
  <c r="J573"/>
  <c r="I573"/>
  <c r="H573"/>
  <c r="G573"/>
  <c r="F573"/>
  <c r="E573"/>
  <c r="D573"/>
  <c r="C573"/>
  <c r="L571"/>
  <c r="K571"/>
  <c r="J571"/>
  <c r="I571"/>
  <c r="H571"/>
  <c r="G571"/>
  <c r="F571"/>
  <c r="E571"/>
  <c r="D571"/>
  <c r="C571"/>
  <c r="K606"/>
  <c r="J606"/>
  <c r="I606"/>
  <c r="H606"/>
  <c r="G606"/>
  <c r="F606"/>
  <c r="E606"/>
  <c r="D606"/>
  <c r="G604"/>
  <c r="C606"/>
  <c r="K604"/>
  <c r="J604"/>
  <c r="I604"/>
  <c r="H604"/>
  <c r="F604"/>
  <c r="E604"/>
  <c r="D604"/>
  <c r="C604"/>
  <c r="I531"/>
  <c r="H531"/>
  <c r="G531"/>
  <c r="F531"/>
  <c r="E531"/>
  <c r="D531"/>
  <c r="C531"/>
  <c r="K529"/>
  <c r="J529"/>
  <c r="I529"/>
  <c r="H529"/>
  <c r="G529"/>
  <c r="F529"/>
  <c r="E529"/>
  <c r="D529"/>
  <c r="C529"/>
  <c r="K499"/>
  <c r="K515" s="1"/>
  <c r="L517"/>
  <c r="J517"/>
  <c r="H517"/>
  <c r="G517"/>
  <c r="F517"/>
  <c r="E517"/>
  <c r="L515"/>
  <c r="J515"/>
  <c r="I515"/>
  <c r="H515"/>
  <c r="G515"/>
  <c r="F515"/>
  <c r="E515"/>
  <c r="I513"/>
  <c r="I517" s="1"/>
  <c r="K509"/>
  <c r="K517" s="1"/>
  <c r="C509"/>
  <c r="D507"/>
  <c r="D509" s="1"/>
  <c r="D499"/>
  <c r="C499"/>
  <c r="C515" s="1"/>
  <c r="L439"/>
  <c r="K439"/>
  <c r="J439"/>
  <c r="I439"/>
  <c r="H439"/>
  <c r="G439"/>
  <c r="F439"/>
  <c r="E439"/>
  <c r="D439"/>
  <c r="C441"/>
  <c r="C439"/>
  <c r="L363"/>
  <c r="K363"/>
  <c r="J363"/>
  <c r="J365" s="1"/>
  <c r="I363"/>
  <c r="H363"/>
  <c r="H365" s="1"/>
  <c r="G363"/>
  <c r="F363"/>
  <c r="E363"/>
  <c r="D363"/>
  <c r="C363"/>
  <c r="H340"/>
  <c r="G340"/>
  <c r="H308"/>
  <c r="F280"/>
  <c r="I238" l="1"/>
  <c r="H238"/>
  <c r="G238"/>
  <c r="K232"/>
  <c r="J232"/>
  <c r="I232"/>
  <c r="H232"/>
  <c r="G232"/>
  <c r="F232"/>
  <c r="E232"/>
  <c r="D232"/>
  <c r="K234"/>
  <c r="J234"/>
  <c r="I234"/>
  <c r="H234"/>
  <c r="G234"/>
  <c r="E234"/>
  <c r="D234"/>
  <c r="F234"/>
  <c r="H158"/>
  <c r="L209"/>
  <c r="K209"/>
  <c r="J209"/>
  <c r="I209"/>
  <c r="H209"/>
  <c r="G209"/>
  <c r="F209"/>
  <c r="E209"/>
  <c r="D209"/>
  <c r="L208"/>
  <c r="K208"/>
  <c r="J208"/>
  <c r="I208"/>
  <c r="H208"/>
  <c r="G208"/>
  <c r="F208"/>
  <c r="E208"/>
  <c r="D208"/>
  <c r="L206"/>
  <c r="K206"/>
  <c r="J206"/>
  <c r="I206"/>
  <c r="H206"/>
  <c r="G206"/>
  <c r="F206"/>
  <c r="E206"/>
  <c r="D206"/>
  <c r="C209"/>
  <c r="C208"/>
  <c r="C206"/>
  <c r="L155"/>
  <c r="K155"/>
  <c r="J155"/>
  <c r="I155"/>
  <c r="H155"/>
  <c r="H160" s="1"/>
  <c r="G155"/>
  <c r="F155"/>
  <c r="E155"/>
  <c r="D155"/>
  <c r="C155"/>
  <c r="L154"/>
  <c r="K154"/>
  <c r="J154"/>
  <c r="I154"/>
  <c r="H154"/>
  <c r="G154"/>
  <c r="F154"/>
  <c r="E154"/>
  <c r="D154"/>
  <c r="C154"/>
  <c r="L152"/>
  <c r="K152"/>
  <c r="J152"/>
  <c r="I152"/>
  <c r="H152"/>
  <c r="G152"/>
  <c r="F152"/>
  <c r="E152"/>
  <c r="D152"/>
  <c r="C152"/>
  <c r="D52"/>
  <c r="H51"/>
  <c r="H50" s="1"/>
  <c r="F51"/>
  <c r="D51"/>
  <c r="D50" s="1"/>
  <c r="L50"/>
  <c r="K50"/>
  <c r="J50"/>
  <c r="I50"/>
  <c r="G50"/>
  <c r="F50"/>
  <c r="E50"/>
  <c r="C50"/>
  <c r="D49"/>
  <c r="H48"/>
  <c r="D48"/>
  <c r="I47"/>
  <c r="D47" s="1"/>
  <c r="C47"/>
  <c r="D46"/>
  <c r="C46"/>
  <c r="H212" l="1"/>
  <c r="K134"/>
  <c r="K139" s="1"/>
  <c r="J134"/>
  <c r="J139" s="1"/>
  <c r="I134"/>
  <c r="I139" s="1"/>
  <c r="H134"/>
  <c r="H139" s="1"/>
  <c r="G134"/>
  <c r="G139" s="1"/>
  <c r="F134"/>
  <c r="F139" s="1"/>
  <c r="E134"/>
  <c r="E139" s="1"/>
  <c r="D134"/>
  <c r="D139" s="1"/>
  <c r="K133"/>
  <c r="J133"/>
  <c r="I133"/>
  <c r="H133"/>
  <c r="G133"/>
  <c r="F133"/>
  <c r="E133"/>
  <c r="D133"/>
  <c r="C134"/>
  <c r="C139" s="1"/>
  <c r="C133"/>
  <c r="L131"/>
  <c r="K131"/>
  <c r="J131"/>
  <c r="I131"/>
  <c r="H131"/>
  <c r="G131"/>
  <c r="F131"/>
  <c r="E131"/>
  <c r="D131"/>
  <c r="C131"/>
  <c r="K77"/>
  <c r="J77"/>
  <c r="I77"/>
  <c r="H77"/>
  <c r="G77"/>
  <c r="F77"/>
  <c r="E77"/>
  <c r="D77"/>
  <c r="L75"/>
  <c r="K75"/>
  <c r="J75"/>
  <c r="I75"/>
  <c r="H75"/>
  <c r="G75"/>
  <c r="F75"/>
  <c r="E75"/>
  <c r="D75"/>
  <c r="C75"/>
  <c r="C42"/>
  <c r="H45"/>
  <c r="G45"/>
  <c r="F45"/>
  <c r="E45"/>
  <c r="D45"/>
  <c r="C45"/>
  <c r="H42"/>
  <c r="G42"/>
  <c r="H38"/>
  <c r="M26" l="1"/>
  <c r="K38"/>
  <c r="G38"/>
  <c r="F38"/>
  <c r="E38"/>
  <c r="L632"/>
  <c r="K632"/>
  <c r="J632"/>
  <c r="I632"/>
  <c r="H632"/>
  <c r="G632"/>
  <c r="F632"/>
  <c r="E632"/>
  <c r="D632"/>
  <c r="L631"/>
  <c r="K631"/>
  <c r="J631"/>
  <c r="I631"/>
  <c r="H631"/>
  <c r="G631"/>
  <c r="F631"/>
  <c r="E631"/>
  <c r="D631"/>
  <c r="L629"/>
  <c r="K629"/>
  <c r="J629"/>
  <c r="I629"/>
  <c r="H629"/>
  <c r="G629"/>
  <c r="F629"/>
  <c r="E629"/>
  <c r="D629"/>
  <c r="C632"/>
  <c r="C631"/>
  <c r="C629"/>
  <c r="L550"/>
  <c r="K550"/>
  <c r="J550"/>
  <c r="I550"/>
  <c r="H550"/>
  <c r="G550"/>
  <c r="F550"/>
  <c r="E550"/>
  <c r="D550"/>
  <c r="C550"/>
  <c r="L548"/>
  <c r="K548"/>
  <c r="J548"/>
  <c r="I548"/>
  <c r="G548"/>
  <c r="F548"/>
  <c r="E548"/>
  <c r="D548"/>
  <c r="C548"/>
  <c r="L606"/>
  <c r="L604"/>
  <c r="L453"/>
  <c r="K453"/>
  <c r="J453"/>
  <c r="I453"/>
  <c r="H453"/>
  <c r="G453"/>
  <c r="F453"/>
  <c r="E453"/>
  <c r="D453"/>
  <c r="C453"/>
  <c r="L460"/>
  <c r="K460"/>
  <c r="J460"/>
  <c r="I460"/>
  <c r="H460"/>
  <c r="G460"/>
  <c r="F460"/>
  <c r="E460"/>
  <c r="D460"/>
  <c r="C460"/>
  <c r="L458"/>
  <c r="K458"/>
  <c r="J458"/>
  <c r="I458"/>
  <c r="H458"/>
  <c r="G458"/>
  <c r="F458"/>
  <c r="E458"/>
  <c r="D458"/>
  <c r="C458"/>
  <c r="L451"/>
  <c r="K451"/>
  <c r="J451"/>
  <c r="I451"/>
  <c r="H451"/>
  <c r="G451"/>
  <c r="F451"/>
  <c r="E451"/>
  <c r="D451"/>
  <c r="C451"/>
  <c r="L87"/>
  <c r="K87"/>
  <c r="J87"/>
  <c r="I87"/>
  <c r="H87"/>
  <c r="G87"/>
  <c r="F87"/>
  <c r="E87"/>
  <c r="D87"/>
  <c r="C87"/>
  <c r="H85"/>
  <c r="G85"/>
  <c r="F85"/>
  <c r="L85"/>
  <c r="L89" s="1"/>
  <c r="K85"/>
  <c r="J85"/>
  <c r="J89" s="1"/>
  <c r="I85"/>
  <c r="E85"/>
  <c r="D85"/>
  <c r="C85"/>
  <c r="L77"/>
  <c r="C77"/>
  <c r="L267"/>
  <c r="K267"/>
  <c r="J267"/>
  <c r="I267"/>
  <c r="H267"/>
  <c r="G267"/>
  <c r="F267"/>
  <c r="E267"/>
  <c r="D267"/>
  <c r="C267"/>
  <c r="L265"/>
  <c r="K265"/>
  <c r="J265"/>
  <c r="I265"/>
  <c r="H265"/>
  <c r="G265"/>
  <c r="F265"/>
  <c r="E265"/>
  <c r="D265"/>
  <c r="C265"/>
  <c r="L254"/>
  <c r="K254"/>
  <c r="J254"/>
  <c r="I254"/>
  <c r="H254"/>
  <c r="G254"/>
  <c r="F254"/>
  <c r="E254"/>
  <c r="D254"/>
  <c r="C254"/>
  <c r="L252"/>
  <c r="K252"/>
  <c r="J252"/>
  <c r="I252"/>
  <c r="H252"/>
  <c r="G252"/>
  <c r="F252"/>
  <c r="E252"/>
  <c r="D252"/>
  <c r="C252"/>
  <c r="G490"/>
  <c r="G494" s="1"/>
  <c r="F490"/>
  <c r="F494" s="1"/>
  <c r="L492"/>
  <c r="L496" s="1"/>
  <c r="K492"/>
  <c r="K496" s="1"/>
  <c r="J492"/>
  <c r="J496" s="1"/>
  <c r="I492"/>
  <c r="I496" s="1"/>
  <c r="H492"/>
  <c r="H496" s="1"/>
  <c r="G492"/>
  <c r="G496" s="1"/>
  <c r="F492"/>
  <c r="F496" s="1"/>
  <c r="E492"/>
  <c r="E496" s="1"/>
  <c r="D492"/>
  <c r="D496" s="1"/>
  <c r="C492"/>
  <c r="C496" s="1"/>
  <c r="K490"/>
  <c r="K494" s="1"/>
  <c r="J490"/>
  <c r="J494" s="1"/>
  <c r="I490"/>
  <c r="I494" s="1"/>
  <c r="H490"/>
  <c r="H494" s="1"/>
  <c r="E490"/>
  <c r="E494" s="1"/>
  <c r="D490"/>
  <c r="D494" s="1"/>
  <c r="C490"/>
  <c r="C494" s="1"/>
  <c r="H445"/>
  <c r="J433"/>
  <c r="L433"/>
  <c r="K433"/>
  <c r="I433"/>
  <c r="H433"/>
  <c r="G433"/>
  <c r="F433"/>
  <c r="E433"/>
  <c r="D433"/>
  <c r="C433"/>
  <c r="L421"/>
  <c r="K421"/>
  <c r="J421"/>
  <c r="I421"/>
  <c r="H421"/>
  <c r="G421"/>
  <c r="F421"/>
  <c r="E421"/>
  <c r="D421"/>
  <c r="C421"/>
  <c r="L494" l="1"/>
  <c r="H443"/>
  <c r="J443"/>
  <c r="L443"/>
  <c r="D269"/>
  <c r="F269"/>
  <c r="H269"/>
  <c r="J269"/>
  <c r="L269"/>
  <c r="D271"/>
  <c r="F271"/>
  <c r="H271"/>
  <c r="J271"/>
  <c r="L271"/>
  <c r="D89"/>
  <c r="I89"/>
  <c r="K89"/>
  <c r="F89"/>
  <c r="H89"/>
  <c r="D91"/>
  <c r="F91"/>
  <c r="H91"/>
  <c r="J91"/>
  <c r="L91"/>
  <c r="C269"/>
  <c r="E269"/>
  <c r="G269"/>
  <c r="I269"/>
  <c r="K269"/>
  <c r="C271"/>
  <c r="E271"/>
  <c r="G271"/>
  <c r="I271"/>
  <c r="K271"/>
  <c r="C89"/>
  <c r="E89"/>
  <c r="G89"/>
  <c r="C91"/>
  <c r="E91"/>
  <c r="G91"/>
  <c r="I91"/>
  <c r="K91"/>
  <c r="L24"/>
  <c r="L26" s="1"/>
  <c r="K24"/>
  <c r="K26" s="1"/>
  <c r="J24"/>
  <c r="J26" s="1"/>
  <c r="I24"/>
  <c r="I26" s="1"/>
  <c r="H24"/>
  <c r="H26" s="1"/>
  <c r="G24"/>
  <c r="G26" s="1"/>
  <c r="F24"/>
  <c r="E24"/>
  <c r="D24"/>
  <c r="C24"/>
  <c r="M24"/>
  <c r="L18"/>
  <c r="K18"/>
  <c r="J18"/>
  <c r="I18"/>
  <c r="H18"/>
  <c r="G18"/>
  <c r="F18"/>
  <c r="E18"/>
  <c r="K16"/>
  <c r="J16"/>
  <c r="I16"/>
  <c r="H16"/>
  <c r="G16"/>
  <c r="F16"/>
  <c r="E16"/>
  <c r="L16"/>
  <c r="L238"/>
  <c r="K238"/>
  <c r="J238"/>
  <c r="F238"/>
  <c r="E238"/>
  <c r="D238"/>
  <c r="C238"/>
  <c r="K240"/>
  <c r="J240"/>
  <c r="I240"/>
  <c r="H240"/>
  <c r="G240"/>
  <c r="F240"/>
  <c r="E240"/>
  <c r="D240"/>
  <c r="C240"/>
  <c r="L220"/>
  <c r="K220"/>
  <c r="J220"/>
  <c r="I220"/>
  <c r="H220"/>
  <c r="G220"/>
  <c r="F220"/>
  <c r="E220"/>
  <c r="D220"/>
  <c r="C220"/>
  <c r="L218"/>
  <c r="K218"/>
  <c r="J218"/>
  <c r="I218"/>
  <c r="H218"/>
  <c r="H243" s="1"/>
  <c r="G218"/>
  <c r="F218"/>
  <c r="E218"/>
  <c r="D218"/>
  <c r="D243" s="1"/>
  <c r="C218"/>
  <c r="L235"/>
  <c r="K235"/>
  <c r="K246" s="1"/>
  <c r="J235"/>
  <c r="J246" s="1"/>
  <c r="I235"/>
  <c r="I246" s="1"/>
  <c r="H235"/>
  <c r="H246" s="1"/>
  <c r="G235"/>
  <c r="G246" s="1"/>
  <c r="F235"/>
  <c r="F246" s="1"/>
  <c r="E235"/>
  <c r="E246" s="1"/>
  <c r="D235"/>
  <c r="D246" s="1"/>
  <c r="L234"/>
  <c r="C235"/>
  <c r="C246" s="1"/>
  <c r="L232"/>
  <c r="F243"/>
  <c r="C228"/>
  <c r="C225"/>
  <c r="K100"/>
  <c r="J100"/>
  <c r="I100"/>
  <c r="H100"/>
  <c r="G100"/>
  <c r="F100"/>
  <c r="E100"/>
  <c r="D100"/>
  <c r="C100"/>
  <c r="L98"/>
  <c r="K98"/>
  <c r="J98"/>
  <c r="I98"/>
  <c r="H98"/>
  <c r="G98"/>
  <c r="F98"/>
  <c r="E98"/>
  <c r="D98"/>
  <c r="C98"/>
  <c r="C513"/>
  <c r="C517" s="1"/>
  <c r="D511"/>
  <c r="D505"/>
  <c r="D503"/>
  <c r="L531"/>
  <c r="L535" s="1"/>
  <c r="K531"/>
  <c r="J531"/>
  <c r="J535" s="1"/>
  <c r="I535"/>
  <c r="H535"/>
  <c r="L529"/>
  <c r="C533"/>
  <c r="L160"/>
  <c r="K160"/>
  <c r="J160"/>
  <c r="I160"/>
  <c r="G160"/>
  <c r="F160"/>
  <c r="E160"/>
  <c r="D160"/>
  <c r="L158"/>
  <c r="K158"/>
  <c r="J158"/>
  <c r="I158"/>
  <c r="G158"/>
  <c r="F158"/>
  <c r="E158"/>
  <c r="D158"/>
  <c r="C158"/>
  <c r="C212" s="1"/>
  <c r="C160"/>
  <c r="L133"/>
  <c r="L610"/>
  <c r="K610"/>
  <c r="J610"/>
  <c r="I610"/>
  <c r="H610"/>
  <c r="G610"/>
  <c r="F610"/>
  <c r="E610"/>
  <c r="D610"/>
  <c r="L608"/>
  <c r="K608"/>
  <c r="J608"/>
  <c r="I608"/>
  <c r="H608"/>
  <c r="G608"/>
  <c r="F608"/>
  <c r="E608"/>
  <c r="D608"/>
  <c r="C610"/>
  <c r="C608"/>
  <c r="L105"/>
  <c r="K105"/>
  <c r="J105"/>
  <c r="I105"/>
  <c r="H105"/>
  <c r="G105"/>
  <c r="F105"/>
  <c r="E105"/>
  <c r="D105"/>
  <c r="C105"/>
  <c r="L103"/>
  <c r="K103"/>
  <c r="J103"/>
  <c r="I103"/>
  <c r="H103"/>
  <c r="G103"/>
  <c r="F103"/>
  <c r="E103"/>
  <c r="D103"/>
  <c r="C103"/>
  <c r="L245" l="1"/>
  <c r="D513"/>
  <c r="D517" s="1"/>
  <c r="D515"/>
  <c r="C535"/>
  <c r="C234"/>
  <c r="C232"/>
  <c r="E136"/>
  <c r="E245"/>
  <c r="G245"/>
  <c r="I245"/>
  <c r="K245"/>
  <c r="I243"/>
  <c r="K243"/>
  <c r="D245"/>
  <c r="F245"/>
  <c r="H245"/>
  <c r="J245"/>
  <c r="E243"/>
  <c r="G243"/>
  <c r="J243"/>
  <c r="L243"/>
  <c r="E533"/>
  <c r="I533"/>
  <c r="K533"/>
  <c r="E535"/>
  <c r="K535"/>
  <c r="C245"/>
  <c r="D533"/>
  <c r="F533"/>
  <c r="H533"/>
  <c r="J533"/>
  <c r="L533"/>
  <c r="F535"/>
  <c r="D535"/>
  <c r="C243"/>
  <c r="C136"/>
  <c r="F136"/>
  <c r="H136"/>
  <c r="J136"/>
  <c r="L136"/>
  <c r="D138"/>
  <c r="F138"/>
  <c r="H138"/>
  <c r="J138"/>
  <c r="D136"/>
  <c r="G136"/>
  <c r="I136"/>
  <c r="K136"/>
  <c r="C138"/>
  <c r="E138"/>
  <c r="G138"/>
  <c r="I138"/>
  <c r="K138"/>
  <c r="D212"/>
  <c r="F212"/>
  <c r="J212"/>
  <c r="L212"/>
  <c r="D215"/>
  <c r="F215"/>
  <c r="H215"/>
  <c r="J215"/>
  <c r="D214"/>
  <c r="F214"/>
  <c r="H214"/>
  <c r="J214"/>
  <c r="L214"/>
  <c r="E212"/>
  <c r="G212"/>
  <c r="I212"/>
  <c r="K212"/>
  <c r="C215"/>
  <c r="E215"/>
  <c r="G215"/>
  <c r="I215"/>
  <c r="K215"/>
  <c r="C214"/>
  <c r="E214"/>
  <c r="G214"/>
  <c r="I214"/>
  <c r="K214"/>
  <c r="L58"/>
  <c r="K58"/>
  <c r="J58"/>
  <c r="I58"/>
  <c r="H58"/>
  <c r="G58"/>
  <c r="F58"/>
  <c r="E58"/>
  <c r="C58"/>
  <c r="D57"/>
  <c r="D58" s="1"/>
  <c r="L55"/>
  <c r="K55"/>
  <c r="J53"/>
  <c r="I55"/>
  <c r="H55"/>
  <c r="G55"/>
  <c r="F53"/>
  <c r="E55"/>
  <c r="L44"/>
  <c r="K44"/>
  <c r="J44"/>
  <c r="I44"/>
  <c r="H44"/>
  <c r="G44"/>
  <c r="F44"/>
  <c r="E44"/>
  <c r="C44"/>
  <c r="L42"/>
  <c r="K42"/>
  <c r="J42"/>
  <c r="I42"/>
  <c r="F42"/>
  <c r="E42"/>
  <c r="D40"/>
  <c r="L38"/>
  <c r="J38"/>
  <c r="L36"/>
  <c r="K36"/>
  <c r="J36"/>
  <c r="H36"/>
  <c r="G36"/>
  <c r="F36"/>
  <c r="E36"/>
  <c r="D35"/>
  <c r="D34"/>
  <c r="D33"/>
  <c r="I32"/>
  <c r="C32"/>
  <c r="C38" s="1"/>
  <c r="D31"/>
  <c r="D29"/>
  <c r="D44" l="1"/>
  <c r="D42"/>
  <c r="D32"/>
  <c r="I38"/>
  <c r="D38"/>
  <c r="C55"/>
  <c r="D53"/>
  <c r="F62"/>
  <c r="J62"/>
  <c r="J633" s="1"/>
  <c r="C53"/>
  <c r="E53"/>
  <c r="E62" s="1"/>
  <c r="G53"/>
  <c r="G62" s="1"/>
  <c r="K53"/>
  <c r="K62" s="1"/>
  <c r="D55"/>
  <c r="F55"/>
  <c r="J55"/>
  <c r="D60"/>
  <c r="F60"/>
  <c r="H60"/>
  <c r="H64" s="1"/>
  <c r="J60"/>
  <c r="J64" s="1"/>
  <c r="L60"/>
  <c r="L64" s="1"/>
  <c r="C60"/>
  <c r="C64" s="1"/>
  <c r="E60"/>
  <c r="E64" s="1"/>
  <c r="G60"/>
  <c r="G64" s="1"/>
  <c r="I60"/>
  <c r="K60"/>
  <c r="K64" s="1"/>
  <c r="D36"/>
  <c r="C36"/>
  <c r="I36"/>
  <c r="D62" l="1"/>
  <c r="C62"/>
  <c r="F64"/>
  <c r="I64"/>
  <c r="D64"/>
  <c r="C365" l="1"/>
  <c r="C445" s="1"/>
  <c r="C635" s="1"/>
  <c r="C443"/>
  <c r="C633" s="1"/>
  <c r="D365"/>
  <c r="D445" s="1"/>
  <c r="D635" s="1"/>
  <c r="D443"/>
  <c r="D633" s="1"/>
  <c r="F365"/>
  <c r="F445" s="1"/>
  <c r="F635" s="1"/>
  <c r="F443"/>
  <c r="F633" s="1"/>
  <c r="I365"/>
  <c r="I445" s="1"/>
  <c r="I443"/>
  <c r="E365"/>
  <c r="E445" s="1"/>
  <c r="E635" s="1"/>
  <c r="E443"/>
  <c r="E633" s="1"/>
  <c r="G365"/>
  <c r="G445" s="1"/>
  <c r="G443"/>
  <c r="K365"/>
  <c r="K445" s="1"/>
  <c r="K635" s="1"/>
  <c r="K443"/>
  <c r="K633" s="1"/>
  <c r="K56"/>
  <c r="G56"/>
  <c r="L56"/>
  <c r="J56"/>
  <c r="H56"/>
  <c r="F56"/>
  <c r="C56"/>
  <c r="I56"/>
  <c r="H53" l="1"/>
  <c r="H62" s="1"/>
  <c r="H633" s="1"/>
  <c r="L53"/>
  <c r="L62" s="1"/>
  <c r="L633" s="1"/>
  <c r="I53"/>
  <c r="I62" s="1"/>
  <c r="I633" s="1"/>
  <c r="D56"/>
  <c r="E56"/>
  <c r="L139" l="1"/>
  <c r="L100"/>
  <c r="L138" s="1"/>
  <c r="L551" l="1"/>
  <c r="K551"/>
  <c r="J551"/>
  <c r="I551"/>
  <c r="H551"/>
  <c r="G551"/>
  <c r="F551"/>
  <c r="E551"/>
  <c r="D551"/>
  <c r="C551"/>
  <c r="L246" l="1"/>
  <c r="C518"/>
  <c r="D518"/>
  <c r="E518"/>
  <c r="F518"/>
  <c r="G518"/>
  <c r="H518"/>
  <c r="I518"/>
  <c r="J518"/>
  <c r="L518"/>
  <c r="H106"/>
  <c r="G106"/>
  <c r="F106"/>
  <c r="E106"/>
  <c r="L445" l="1"/>
  <c r="L635" s="1"/>
  <c r="K611" l="1"/>
  <c r="J611"/>
  <c r="I611"/>
  <c r="H611"/>
  <c r="G611"/>
  <c r="F611"/>
  <c r="E611"/>
  <c r="D611"/>
  <c r="C611"/>
  <c r="H536"/>
  <c r="K536"/>
  <c r="J536"/>
  <c r="I536"/>
  <c r="I635" s="1"/>
  <c r="G536"/>
  <c r="F536"/>
  <c r="E536"/>
  <c r="H635" l="1"/>
  <c r="J445"/>
  <c r="J635" s="1"/>
  <c r="M608"/>
  <c r="D536" l="1"/>
  <c r="C536"/>
  <c r="L92" l="1"/>
  <c r="K92"/>
  <c r="J92"/>
  <c r="I92"/>
  <c r="H92"/>
  <c r="G92"/>
  <c r="F92"/>
  <c r="E92"/>
  <c r="L272" l="1"/>
  <c r="K272"/>
  <c r="K636" s="1"/>
  <c r="J272"/>
  <c r="J636" s="1"/>
  <c r="I272"/>
  <c r="I636" s="1"/>
  <c r="H272"/>
  <c r="H636" s="1"/>
  <c r="G272"/>
  <c r="G636" s="1"/>
  <c r="F272"/>
  <c r="F636" s="1"/>
  <c r="E272"/>
  <c r="E636" s="1"/>
  <c r="L161"/>
  <c r="L215" s="1"/>
  <c r="L636" l="1"/>
  <c r="D272"/>
  <c r="C272"/>
  <c r="D92"/>
  <c r="C92"/>
  <c r="C636" l="1"/>
  <c r="D636"/>
  <c r="L61"/>
  <c r="G533"/>
  <c r="G633" s="1"/>
  <c r="G535"/>
  <c r="G635" s="1"/>
</calcChain>
</file>

<file path=xl/sharedStrings.xml><?xml version="1.0" encoding="utf-8"?>
<sst xmlns="http://schemas.openxmlformats.org/spreadsheetml/2006/main" count="1130" uniqueCount="396">
  <si>
    <t>План</t>
  </si>
  <si>
    <t>Факт</t>
  </si>
  <si>
    <t>Итого по программе</t>
  </si>
  <si>
    <t>Запланировано по программе на текущий год (тыс.рублей)</t>
  </si>
  <si>
    <t xml:space="preserve">Ф.И.О исполнителя номер телефона 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</si>
  <si>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</si>
  <si>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</si>
  <si>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</si>
  <si>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 xml:space="preserve">Достигнутые результаты выполнения программных мероприятий </t>
  </si>
  <si>
    <t>1 квартал</t>
  </si>
  <si>
    <t>2 квартал</t>
  </si>
  <si>
    <t>3 квартал</t>
  </si>
  <si>
    <t>4 квартал</t>
  </si>
  <si>
    <r>
      <t xml:space="preserve">Мониторинг выполнения Сетевого план-графика расходования бюджетных средств программным методом по состоянию на 31 марта 2015 года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</si>
  <si>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>Наименование муниципальной программы</t>
  </si>
  <si>
    <t>Наименование подпрограммы</t>
  </si>
  <si>
    <t>Итого по подпрограмме</t>
  </si>
  <si>
    <t>Муниципальная программа "Молодежь города Туапсе"</t>
  </si>
  <si>
    <t>Муниципальная программа "Развитие физической культуры и спорта в городе Туапсе"</t>
  </si>
  <si>
    <t>Муниципальная программа "Развитие культуры, искусства и кинематографии города Туапсе"</t>
  </si>
  <si>
    <t>Культура города Туапсе</t>
  </si>
  <si>
    <t>Кадровое обеспечение сферы "Культура, искусство и кинематография" города Туапсе</t>
  </si>
  <si>
    <t>Совершенствование деятельности муниципальных учреждений отрасли "Культура, искусство и кинематография города Туапсе"</t>
  </si>
  <si>
    <t>Муниципальная программа "Социальная поддержка граждан города Туапсе"</t>
  </si>
  <si>
    <t>Развитие мер социальной поддержки отдельных категорий граждан</t>
  </si>
  <si>
    <t>Поддержка социально ориентированных некоммерческих организаций, осуществляющих деятельность в городе Туапсе</t>
  </si>
  <si>
    <t>Муниципальная программа "Комплексное и устойчивое развитие города Туапсе в сфере строительства, архитектуры и дорожного хозяйства"</t>
  </si>
  <si>
    <t>Жилище</t>
  </si>
  <si>
    <t>Подготовка градостроительной и землестроительной документации на территории города Туапсе</t>
  </si>
  <si>
    <t>Муниципальная программа "Развитие жилищно-коммунального хозяйства"</t>
  </si>
  <si>
    <t>Содержание и развитие  коммунального хозяйства города Туапсе</t>
  </si>
  <si>
    <t>Благоустройство города Туапсе</t>
  </si>
  <si>
    <t>Муниципальная программа "Социально-экономическое развитие города Туапсе"</t>
  </si>
  <si>
    <t>Формирование и продвижение экономически и инвестиционного привлекательного образа муниципального образования</t>
  </si>
  <si>
    <t>Городу Воинской Славы Туапсе-новый облик</t>
  </si>
  <si>
    <t>Муниципальная поддержка малого и среднего предпринимательства</t>
  </si>
  <si>
    <t>Муниципальная программа "Информационное общество города Туапсе"</t>
  </si>
  <si>
    <t>Информационное обеспечение исопровождение</t>
  </si>
  <si>
    <t>Информационный регион</t>
  </si>
  <si>
    <t>Муниципальная программа "Обеспечение безопасности населения"</t>
  </si>
  <si>
    <t>Мероприятия по гражданской обороне, предупреждению и ликвидации чрезвычайных ситуаций, стихийных бедствий и их последствий в городе Туапсе</t>
  </si>
  <si>
    <t xml:space="preserve">Пожарная безопасность в городе Туапсе </t>
  </si>
  <si>
    <t>Профилактика терроризма и экстремизма в городе Туапсе</t>
  </si>
  <si>
    <t>Противодействие коррупции в городе Туапсе</t>
  </si>
  <si>
    <t>Муниципальная программа "Развитие гражданского общества и укрепление единства российской нации на территории города Туапсе"</t>
  </si>
  <si>
    <t>Поддержка деятельности территориального общественного самоуправления</t>
  </si>
  <si>
    <t>Гармонизация межнациональных отношений и развитие национальных культур в городе Туапсе</t>
  </si>
  <si>
    <t>Укрепление единства российской нации на территории города Туапсе</t>
  </si>
  <si>
    <t>Муниципальная программа "Развитие топливно-энергетического комплекса города Туапсе"</t>
  </si>
  <si>
    <t>Газификация города Туапсе</t>
  </si>
  <si>
    <t>Развитие и содержание сетей электроснабжения</t>
  </si>
  <si>
    <t>Муниципальная программа "Муниципальное управление города Туапсе"</t>
  </si>
  <si>
    <t>Организация муниципального управления</t>
  </si>
  <si>
    <t>Муниципальные финансы</t>
  </si>
  <si>
    <t>Муниципальная программа "Доступная среда"</t>
  </si>
  <si>
    <t>прочие учреждения, в том числе:</t>
  </si>
  <si>
    <t>Отдельные мероприятия по управлению реализацией муниципальной программы</t>
  </si>
  <si>
    <t>обеспечение реализации мероприятий муниципальной программы, обеспечение рационального и эффективного использования бюджетных ассигнований на развитие отрасли, организация контроля за их использованием</t>
  </si>
  <si>
    <t>Проведение мероприятий, направленных на гражданское и патриотическое воспитание, молодых граждан Туапсинского городского поселения</t>
  </si>
  <si>
    <t>Предоставление субсидии на организацию работы площадок по месту жительства и летняя занятость несовершеннолетних</t>
  </si>
  <si>
    <t>Физическая культура и спорт (организация и проведение спортивно-массовых мероприятий)</t>
  </si>
  <si>
    <t>Организация и проведение соревнований городского уровня (Турниры, Чемпионаты, Первенства города по видам спорта)</t>
  </si>
  <si>
    <t>Предоставление субсидий СОНКО на конкурсной основе по видам деятельности:</t>
  </si>
  <si>
    <t>-участие в охране общественного порядка, деятельность, направленная на духовно-нравственное воспитание, возрождение духовно-моральных норм;</t>
  </si>
  <si>
    <t>-социальная адаптация инвалидов и их семей</t>
  </si>
  <si>
    <t>Участие в разработке и реализации региональной программы капитального ремонта общего имущества в многоквартирных домах (утверждение краткосрочных планов)</t>
  </si>
  <si>
    <t>Внесение органом местного самоуправления обязательных и дополнительных взносов на капитальный ремонт общего имущества за муниципальные помещения, расположенные в многоквартирных домах.</t>
  </si>
  <si>
    <t>Финансирование капитального ремонта МКД в соответствии с ФЗ № 185 в доле, пропорциональной площади жилых и нежилых помещений, находящихся в муниципальной собственности.</t>
  </si>
  <si>
    <t>Капитальный ремонт муниципальных жилых помещений</t>
  </si>
  <si>
    <t xml:space="preserve">Внесение платы за содержание общего имущества многоквартирного дома и коммунальные услуги за незаселенные жилые помещения муниципального жилищного фонда  </t>
  </si>
  <si>
    <t>Снос расселенных аварийных домов</t>
  </si>
  <si>
    <t>Оплата за электроснабжение УО города</t>
  </si>
  <si>
    <t>Текущий ремонт УО</t>
  </si>
  <si>
    <t>Содержание и охрана детского сквера по ул. Ленина</t>
  </si>
  <si>
    <t>Содержание и охрана детского сквера по ул. Солнечная</t>
  </si>
  <si>
    <t>Благоустройство городского кладбища по ул. Калараша</t>
  </si>
  <si>
    <t xml:space="preserve">Содержание городского кладбища по ул. Калараша                 </t>
  </si>
  <si>
    <t>Содержание городского кладбища по ул. Бондаренко</t>
  </si>
  <si>
    <t>Уходные работы</t>
  </si>
  <si>
    <t>Валка, обрезка деревьев</t>
  </si>
  <si>
    <t>Посадка деревьев за счет компенсационного озеленения при уничтожении зеленых насаждений</t>
  </si>
  <si>
    <t>Профилактическая дезинсекция против клещей</t>
  </si>
  <si>
    <t>Механизированная и ручная уборка территории города</t>
  </si>
  <si>
    <t>Мытье тротуарной плитки</t>
  </si>
  <si>
    <t>Работы по ликвидации стихийных свалок</t>
  </si>
  <si>
    <t>Ликвидация стихийных свалок (оказание услуг по сбору бесхозных отработанных шин на териитории города Туапсе, их обезвреживание и размещение)</t>
  </si>
  <si>
    <t>Утилизация умерших животных</t>
  </si>
  <si>
    <t>Установка, ремонт и содержание уличного коммунально- бытового оборудования, контейнерных площадок</t>
  </si>
  <si>
    <t>Ремонт и содержание мебели и малых архитектурных форм</t>
  </si>
  <si>
    <t>Содержание фонтанов</t>
  </si>
  <si>
    <t>Обслуживание систем автоматического полива</t>
  </si>
  <si>
    <t>Водоснабжение фонтанов, автоматический полив газонов</t>
  </si>
  <si>
    <t>Обеспечение сжиженным углеводородным газом объекта: "Вечный огонь" на мемориальном комплексе "Горка героев"</t>
  </si>
  <si>
    <t>Оформление города  к праздничным мероприятиям</t>
  </si>
  <si>
    <t>Изготовление проектно-сметной документации по объектам благоустройства</t>
  </si>
  <si>
    <t>краевой бюджет</t>
  </si>
  <si>
    <t>участие в ежегодном Международном Инвестиционном Форуме «Сочи» (оплата аренды выставочной площади, сувенирная продукция, разработка мультимедийной презентации инвестиционных проектов города Туапсе)</t>
  </si>
  <si>
    <t>Организация проведения ежегодной статистической  информации о деятельности субъектов малого предпринимательства, подготовка ежегодных аналитических обзоров о состоянии дел предпринимательства в городе</t>
  </si>
  <si>
    <t>Организация и проведение в День города праздника национальных культур «В семье единой (приобретение призов, подарков)</t>
  </si>
  <si>
    <t>Приобретение национальных экспонатов для организации (обновления) постоянно действующих экспозиций (выставок) в историко-краеведческом музее  им. Полетаева по тематике истории, культуры народов города Туапсе</t>
  </si>
  <si>
    <t>Приобретение книг (журналов) для обновления постоянно действующей выставки на базе Централизованной библиотечной системы по тематике истории и культуры народов города Туапсе</t>
  </si>
  <si>
    <t>Капитальный ремонт, ремонт автомобильных дорог (в целях реализации мероприятий подпрограммы 
«Капитальный ремонт и ремонт автомобильных дорог местного значения Краснодарского края» государственной программы Краснодарского края «Комплексное и устойчивое развитие Краснодарского края в сфере строительства, архитектуры и дорожного хозяйства»)</t>
  </si>
  <si>
    <t>Ремонт автомобильных дорог общего пользования местного значения (содержание и текущий ремонт)</t>
  </si>
  <si>
    <t>Текущий ремонт дорог</t>
  </si>
  <si>
    <t>Зимнее содержание дорог</t>
  </si>
  <si>
    <t>Замена асфальтового покрытия тротуаров на плиточное с устройством ограждей в местах общего пользования</t>
  </si>
  <si>
    <t>Ремонтно-восстановительные работы подпорных стен вдоль дорог общего пользования местного значения</t>
  </si>
  <si>
    <t>Паспортизация дорог общего пользования местного значения</t>
  </si>
  <si>
    <t>Инженерно-геологические изыскания</t>
  </si>
  <si>
    <t>Текущий ремонт и замена существующих светофорных объектов</t>
  </si>
  <si>
    <t>Создание системы маршрутного ориентирования участников дорожного движения (установка и ремонт дорожных знаков)</t>
  </si>
  <si>
    <t>Создание системы маршрутного ориентирования участников дорожного движения (нанесение дорожной разметки и пр.работы)</t>
  </si>
  <si>
    <t>Проектирование объектов безопасности дорожного движения</t>
  </si>
  <si>
    <t>Финансовый резерв на предупрежде-ние и ликвидацию чрезвычайных ситуаций на территории города Туапсе</t>
  </si>
  <si>
    <t>2 500,0</t>
  </si>
  <si>
    <t>Восполнение резерва материальных ресурсов для ликвидации ЧС</t>
  </si>
  <si>
    <t>100,0</t>
  </si>
  <si>
    <t>Очистка русел рек Туапсе и Паук от мусора, дикой поросли, карчей, наносов в границах Туапсинского городского поселения</t>
  </si>
  <si>
    <t>20,0</t>
  </si>
  <si>
    <t>5,0</t>
  </si>
  <si>
    <t>50,0</t>
  </si>
  <si>
    <t>Техническое обслуживание и ремонт оборудования автоматизированной системы оперативного контроля и мониторинга паводковой ситуации</t>
  </si>
  <si>
    <t>95,0</t>
  </si>
  <si>
    <t>Техническое обслуживание электросирен</t>
  </si>
  <si>
    <t>10,0</t>
  </si>
  <si>
    <t>Техническое обслуживание аппаратуры АСО-8</t>
  </si>
  <si>
    <t>30,0</t>
  </si>
  <si>
    <t>1000,0</t>
  </si>
  <si>
    <t xml:space="preserve">Изготовление памяток населению по действиям при возникновении ЧС </t>
  </si>
  <si>
    <t>Приобретение спец. одежды для оперативных мобильных групп администрации ТГП</t>
  </si>
  <si>
    <t>в том числе федеральный бюджет</t>
  </si>
  <si>
    <t>местный бюджет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</si>
  <si>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</t>
  </si>
  <si>
    <t>Создание условий для массового отдыха жителей и организации обустройства мест массового отдыха населения путем приобретения и установки в общественных местах мобильных автономных туалетных эко-модулей, адаптированных для маломобильных групп населения</t>
  </si>
  <si>
    <t>в том числе: федеральный бюджет</t>
  </si>
  <si>
    <t>Проведение совместных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</si>
  <si>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Ограничение подъезда к центральному входу железнодорожного вокзала, в целях обеспечения антитеррористической  безопасности</t>
  </si>
  <si>
    <t>Обслуживание кнопки «Тревожной сигнализации» в ГДК в целях обеспечения   антитеррористической защищённости площади Октябрьской Революции</t>
  </si>
  <si>
    <t>Проведение разъяснительной работы о правилах и порядке хранения оружия, а также ответственности за неисполнение законодательства, регламентирующего оборот оружия, боеприпасов, взрывчатых веществ и взрывных устройств, включая самодельные через СМИ, собрания, сходы граждан, встречи подворовые и поквартирные обходы проживающих граждан</t>
  </si>
  <si>
    <t>Через средства массовой информации информировать граждан о наличии в Туапсинском городском поселении телефонных линий для общения фактов террористической экстремисткой  деятельности.</t>
  </si>
  <si>
    <t>Организовать и провести тематические мероприятия: фестивали, конкурсы, викторины, с целью формирования у граждан уважительного отношения к традициям и обычаям различных народов и национальностей.</t>
  </si>
  <si>
    <t>Организация и проведение различных мероприятий, направленных на формирование нетерпимости в обществе к коррупционному поведению, в рамках ежегодно отмечаемого 9 декабря международного дня борьбы с коррупцией</t>
  </si>
  <si>
    <t>Публикация общественно значимой информации о деятельности органов местного самоуправления по реализации мероприятий, направленных на противодействие коррупции</t>
  </si>
  <si>
    <t>Расходы на содержание представительного органа - Совета Туапсинского городского поселения</t>
  </si>
  <si>
    <t>Содержание выборного должностного лица местного самоуправления-главы Туапсинского городского поселения</t>
  </si>
  <si>
    <t>Содержание аппарата администрации Туапсинского городского поселения</t>
  </si>
  <si>
    <t>Расходы на содержание МКУ «Центр по обеспечению деятельности органов местного самоуправления»</t>
  </si>
  <si>
    <t>Ограждение вдоль дорог</t>
  </si>
  <si>
    <t>всего</t>
  </si>
  <si>
    <t>Ремонт уличного освещения на городском пляже</t>
  </si>
  <si>
    <t xml:space="preserve">Опубликование нормативных правовых актов, иных официальных документов в печатных СМИ. </t>
  </si>
  <si>
    <t xml:space="preserve">Информирование населения о деятельности администрации и Совета Туапсинского городского поселения в электронных СМИ, в том числе: телевидение, эфирное радиовещание </t>
  </si>
  <si>
    <r>
      <t xml:space="preserve">Организация информационного обеспечения в местных газетах. </t>
    </r>
    <r>
      <rPr>
        <b/>
        <sz val="12"/>
        <color indexed="8"/>
        <rFont val="Times New Roman"/>
        <family val="1"/>
        <charset val="204"/>
      </rPr>
      <t xml:space="preserve">               </t>
    </r>
  </si>
  <si>
    <t xml:space="preserve">Организация информационного обеспечения в краевых печатных СМИ   </t>
  </si>
  <si>
    <t>Расходы на содержание МКУ «Централизованная бухгалтерия органов местного самоуправления»</t>
  </si>
  <si>
    <t>итого по всем программам</t>
  </si>
  <si>
    <t>Создание системы маршрутного ориентирования участников дорожного движения (приобретение и установка светофоров для регулирования транспортных и пешеходных потоков на пересечении улиц К.Маркса-Г.Петровой)</t>
  </si>
  <si>
    <t>Выполнение капитального ремонта внутриквартирных инженерных систем электроснабжения, холодного и горячего водоснабжения, в муниципальных жилых помещениях, с приведением их в соответствие с требованиями федерального законодательства об энергосбережении.</t>
  </si>
  <si>
    <t>Благоустройство территории пляжа</t>
  </si>
  <si>
    <t xml:space="preserve">Реконструкция ТП-21 с установкой силового трансформатора 2,5 мВт </t>
  </si>
  <si>
    <t>Расходы на содержание МКУ Туапсинского городского поселения "Управление по делам ГО и ЧС"</t>
  </si>
  <si>
    <t>Управление муниципальным имуществом и земельными ресурсами</t>
  </si>
  <si>
    <t>Обеспечение доступности для маломобильных граждан наземных пешеходных переходов (обозначенных дорожными знаками и/или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 города Туапсе.</t>
  </si>
  <si>
    <t>90,0</t>
  </si>
  <si>
    <t>Техническое обслуживание  гидрологических сигнализаторов</t>
  </si>
  <si>
    <t>15,0</t>
  </si>
  <si>
    <t>Ремонт гидрологических сигнализаторов</t>
  </si>
  <si>
    <t>Приобретение электросирен</t>
  </si>
  <si>
    <t>Формирование резерва бюджетных средств</t>
  </si>
  <si>
    <t>Предоставление муниципальной субсидии муниципальному бюджетному учреждению Туапсинского городского поселения "Туапсинский городской молодежный центр" для обеспечения деятельности учреждения и организации работы специалистов по работе с молодежью</t>
  </si>
  <si>
    <t>Благоустройство набережной в г. Туапсе (7390,0 кв.м)</t>
  </si>
  <si>
    <t>Обустройство городского парка культуры и отдыха г.Туапсе (ливневая канализация горпарк-ул.Рабфаковская)</t>
  </si>
  <si>
    <t>Строительство спортивной и детской площадки по ул.Рабфаковская,36 в г.Туапсе</t>
  </si>
  <si>
    <t>Подсветка зданий и улиц центральной части города Туапсе</t>
  </si>
  <si>
    <t>Поддержка и администрирование сйта органов местного самоуправления, техническое сопровождение</t>
  </si>
  <si>
    <t xml:space="preserve">Теллекомуникационные и информационные услуги, включая услуги сети Интернет электронной почты, электронных справочных систем правовых документов </t>
  </si>
  <si>
    <t xml:space="preserve">Оснщение рабочих мест лицензионными программными продуктами. Закупка оборудования., программного обеспечения и услуг по обеспечению безопасности информационных ресурсов </t>
  </si>
  <si>
    <t xml:space="preserve">Оснащение рабочих мест оргтехникой и компьютерной техникой, расходными материалами </t>
  </si>
  <si>
    <t xml:space="preserve">Мероприятия по техническому обслуживанию: 1) компьютерной и оргтехники 2) программного обеспечения </t>
  </si>
  <si>
    <t xml:space="preserve">Услуги по сопровождению и администриролванию автоматизированного электронного документаоборота исполнительных органов "СИНКОПА-ДОКУМЕНТ" </t>
  </si>
  <si>
    <t xml:space="preserve">Сопровожжение, техническое обслуживание и модернизация системы видеоконференцсвязи органов исполнительной власти </t>
  </si>
  <si>
    <t>Адресная социальная помощь жителям города, которые оказались в трудной (критической) жизненной ситуации</t>
  </si>
  <si>
    <t xml:space="preserve">Установление ежемесячной выплаты адресной адресной социальной помощи многодетным семьям, имеющим 5 и более несовершеннолетних детей в размере 500 руб. на каждого несовершеннолетнего ребенка. </t>
  </si>
  <si>
    <t xml:space="preserve">Ежемесячная компенсация труженникам тыла на оплату жилищно-коммунальных услуг в размере 300 руб. </t>
  </si>
  <si>
    <t>Предоставление выплат на жилищно-коммунальные услуги Почетным гражданам города ( в размере 15 000 рублей ежегодно)</t>
  </si>
  <si>
    <t xml:space="preserve">Предоставление льготного проезда отдельным категориям граждан, пользующихся услугами городского общественного транспорта (инвалиды Великой Отечественной войны и школьникии из многодетных семей) </t>
  </si>
  <si>
    <t xml:space="preserve">Выплата дополнительного материального обеспечения лицам, замещавших муниципальные должности и должности муниципальной службы </t>
  </si>
  <si>
    <t>Оказание адресной денежной помощи ветеранам Великой Отечественной войны в ознаменовании 70-летия победы в Великой Отечественной войне 1941-1945</t>
  </si>
  <si>
    <t xml:space="preserve">Льготная подписка на местные и краеые газеты для общественных организаций ветеранов и инвалидов  на 2-ое полугодие 2015 года </t>
  </si>
  <si>
    <t>Создание условий для деятельности народных дружин</t>
  </si>
  <si>
    <t>Обеспечению безопасности людей на водных объектах</t>
  </si>
  <si>
    <t>Перечень основных мероприятий муниципальной программы "Обеспечение безопасности населения"</t>
  </si>
  <si>
    <t>Реализация мероприятий в сфере торговли и транспорта</t>
  </si>
  <si>
    <t xml:space="preserve">Предоставление субсидии МБУ ТГП "Торговое  и транспортое обслуживание" для осуществления деятельности по реализации вопросов местного значения в области торговли, общественного питания, бытового обслуживания, организации регулярных пассажирских перевозок автомобильным транспортом на территории Туапсинского городского поселения  </t>
  </si>
  <si>
    <t>Осуществление МБУ "Управление земельных ресурсов" отдельных мероприятий по предоставляемым иным целевым субсидиям</t>
  </si>
  <si>
    <t>Обучение работников охране труда и техники безопасности</t>
  </si>
  <si>
    <t>Диспансеризация муниципальных служащих</t>
  </si>
  <si>
    <t>Обучение муниципальных служащих и лиц, замещающих муниципальные должности, по программам профессионального образования ( повышение квалификации и профессиональная переподготовка)</t>
  </si>
  <si>
    <t>Финансирование расходов по содержанию муниципального казенного учреждения Туапсинского городского поселения «Управление капитального строительства»  для реализации мероприятий в сфере строительства, реконструкции муниципальных объектов.</t>
  </si>
  <si>
    <r>
      <t xml:space="preserve">                                 </t>
    </r>
    <r>
      <rPr>
        <b/>
        <sz val="10"/>
        <rFont val="Arial"/>
        <family val="2"/>
        <charset val="204"/>
      </rPr>
      <t xml:space="preserve">  краевой бюджет</t>
    </r>
  </si>
  <si>
    <r>
      <t xml:space="preserve">                          </t>
    </r>
    <r>
      <rPr>
        <b/>
        <sz val="10"/>
        <rFont val="Arial"/>
        <family val="2"/>
        <charset val="204"/>
      </rPr>
      <t>федеральный бюджет</t>
    </r>
  </si>
  <si>
    <t>Строительство КТПП 630/6/0,4 по ул.Керченская в районе дома 17</t>
  </si>
  <si>
    <r>
      <t xml:space="preserve">Создание и обеспечение деятельности административной комиссии </t>
    </r>
    <r>
      <rPr>
        <b/>
        <sz val="12"/>
        <rFont val="Times New Roman"/>
        <family val="1"/>
        <charset val="204"/>
      </rPr>
      <t xml:space="preserve"> краевой бюджет</t>
    </r>
  </si>
  <si>
    <t>Итого по подпрограмме:</t>
  </si>
  <si>
    <t>Итого по программе :</t>
  </si>
  <si>
    <t>Выделение субсидии муниципальному бюджетному учреждению Туапсинского городского поселения «Управление по реформированию жилищно-коммунального хозяйства»  на выполнение муниципальных услуг (работ)</t>
  </si>
  <si>
    <t>Предоставление субсидии юридическим лицам и индивидуальным предпринимателям в целях возмещения недополученных доходов в связи с оказанием населению услуг по сбору и вывозу ТБО</t>
  </si>
  <si>
    <t xml:space="preserve"> - изготовление печатной продукции (памяток, рекомендаций) – 10 тыс. шт. </t>
  </si>
  <si>
    <t>0,0</t>
  </si>
  <si>
    <t>в том числе:</t>
  </si>
  <si>
    <t>за счет средств местного бюджета</t>
  </si>
  <si>
    <t>за счет средств краевого (федерального) бюджета</t>
  </si>
  <si>
    <t>- изготовление средств наглядной агитации (стендов, баннеров, перетяжек, аншлагов, плакатов по противопожарной тематике) – 20 шт</t>
  </si>
  <si>
    <t>- изготовление и трансляция обучающих видеоматериалов, пропагандирующих соблюдение правил пожарной безопасности и др. – 3 шт.</t>
  </si>
  <si>
    <t xml:space="preserve"> - приобретение ранцевых огнетушителей;</t>
  </si>
  <si>
    <t xml:space="preserve"> - обеспечение материально - техничес-кими средствами пожаротушения добровольных пожарных дружин (формирований) Туапсинского городского поселения</t>
  </si>
  <si>
    <t>- страхование жизни членов ДПО, 100,0 руб. на 1 чел. ежегодно;</t>
  </si>
  <si>
    <t>25,0</t>
  </si>
  <si>
    <t>- медицинское обеспечение членов ДПО, 2500,0 руб. на 1 чел. ежегодно;</t>
  </si>
  <si>
    <t>- обучение членов ДПО в специализированном учебном центре 1000,0 руб. на 1 чел. при вступлении в ДПО.</t>
  </si>
  <si>
    <t>за счет средств краевого (федерального бюджета)</t>
  </si>
  <si>
    <t>80,0</t>
  </si>
  <si>
    <t>70,0</t>
  </si>
  <si>
    <t>35,0</t>
  </si>
  <si>
    <t>1500,0</t>
  </si>
  <si>
    <t>600,0</t>
  </si>
  <si>
    <t>500,0</t>
  </si>
  <si>
    <t>110,0</t>
  </si>
  <si>
    <t>Ремонт берегоукрепительных сооружений</t>
  </si>
  <si>
    <t>22,5</t>
  </si>
  <si>
    <t>2,5</t>
  </si>
  <si>
    <t>7,5</t>
  </si>
  <si>
    <t>Приобретение резервных емкостей для питьевой воды (1000 л) для обеспечения в зоне ЧС</t>
  </si>
  <si>
    <t>Расходы на передачу полномочий по созданию, содержанию и организации деятельность АСС и (или) АСФ на территории города Туапсе</t>
  </si>
  <si>
    <t>8014,0</t>
  </si>
  <si>
    <t>2003,5</t>
  </si>
  <si>
    <t>2003,4</t>
  </si>
  <si>
    <t>6374,7</t>
  </si>
  <si>
    <t>1558,1</t>
  </si>
  <si>
    <t>1395,5</t>
  </si>
  <si>
    <t>1652,2</t>
  </si>
  <si>
    <t>1586,3</t>
  </si>
  <si>
    <t>1578,1</t>
  </si>
  <si>
    <t>Ремонтно-восстановительные работы берего-укрепительных сооружений р. Паук в районе пересечения улиц Калараша и Киевская</t>
  </si>
  <si>
    <t>630,9</t>
  </si>
  <si>
    <t>Ремонтно-восстановительные работы берего-укрепительных сооружений р. Паук в районе д. 35 по улице Фрунзе</t>
  </si>
  <si>
    <t>1537,8</t>
  </si>
  <si>
    <t>Ремонтно-восстановительные работыпо ул. Кирова в г. Туапсе</t>
  </si>
  <si>
    <t>2251,9</t>
  </si>
  <si>
    <t>Ремонтные работы подпорного сооружения в районе дома №1 по ул. Комсомольской</t>
  </si>
  <si>
    <t>Мероприятия связанные с оползневыми процессами</t>
  </si>
  <si>
    <r>
      <t xml:space="preserve">Комплектование  книжных фондов библиотек  </t>
    </r>
    <r>
      <rPr>
        <b/>
        <sz val="10"/>
        <rFont val="Arial"/>
        <family val="2"/>
        <charset val="204"/>
      </rPr>
      <t>местный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бюджет</t>
    </r>
  </si>
  <si>
    <r>
      <t xml:space="preserve">Комплектование  книжных фондов библиотек  </t>
    </r>
    <r>
      <rPr>
        <b/>
        <sz val="10"/>
        <rFont val="Arial"/>
        <family val="2"/>
        <charset val="204"/>
      </rPr>
      <t xml:space="preserve"> федеральный  бюджет</t>
    </r>
  </si>
  <si>
    <r>
      <t xml:space="preserve">Сохранение историко- культурного наследия Туапсинского городского поселения, включающего разработку и раелизацию проектов исследования, восстановления, консервации и музеефикации памятников истории и культуры, их охранных зон  </t>
    </r>
    <r>
      <rPr>
        <b/>
        <sz val="10"/>
        <rFont val="Arial"/>
        <family val="2"/>
        <charset val="204"/>
      </rPr>
      <t>местный бюджет</t>
    </r>
  </si>
  <si>
    <r>
      <t xml:space="preserve">Укрепление материальной базы учреждений культуры, искусства и кинематографии </t>
    </r>
    <r>
      <rPr>
        <b/>
        <sz val="10"/>
        <rFont val="Arial"/>
        <family val="2"/>
        <charset val="204"/>
      </rPr>
      <t xml:space="preserve"> местный  бюджет</t>
    </r>
  </si>
  <si>
    <r>
      <t xml:space="preserve">Развитие народного творчества и профессионального искусства, организация досуга населения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</si>
  <si>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Чествование юбиляров, выдающихся деятелей культуры, искусства и кинематографии Туапсинского городского поселения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</si>
  <si>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Организация и проведение мероприятий, посвященных памятным датам и знаменательным событиям Международного, Российского и краевого значения, а также иных мероприятий по распоряжениям администрации Туапсинского городского поселения  Туапсинского района и постановлениям Законодательного Собрания Краснодарского края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</si>
  <si>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в целях стимулирования отдельных категорий работников муниципальных учреждений в сфере культуры, искусства и кинематографии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</si>
  <si>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учреждениям культуры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</si>
  <si>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учреждениям кинематографии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</si>
  <si>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учреждениям культуры, искусства и кинематографии  на повышение заработной платы  </t>
    </r>
    <r>
      <rPr>
        <b/>
        <sz val="10"/>
        <rFont val="Arial"/>
        <family val="2"/>
        <charset val="204"/>
      </rPr>
      <t>краевой бюджет</t>
    </r>
  </si>
  <si>
    <r>
      <t xml:space="preserve">предоставление субсидий учреждениям культуры на приобретение оборудования   </t>
    </r>
    <r>
      <rPr>
        <b/>
        <sz val="10"/>
        <rFont val="Arial"/>
        <family val="2"/>
        <charset val="204"/>
      </rPr>
      <t>краевой бюджет</t>
    </r>
  </si>
  <si>
    <r>
      <t xml:space="preserve">предоставление субсидий </t>
    </r>
    <r>
      <rPr>
        <b/>
        <sz val="10"/>
        <rFont val="Arial"/>
        <family val="2"/>
        <charset val="204"/>
      </rPr>
      <t xml:space="preserve"> местный бюджет</t>
    </r>
  </si>
  <si>
    <r>
      <t xml:space="preserve">обеспечение деятельности Централизованной бухгалтерии культуры </t>
    </r>
    <r>
      <rPr>
        <b/>
        <sz val="10"/>
        <rFont val="Arial"/>
        <family val="2"/>
        <charset val="204"/>
      </rPr>
      <t>местный бюджет</t>
    </r>
  </si>
  <si>
    <t>Разработка проектов планировки территории</t>
  </si>
  <si>
    <t>Ремонт дворовых территорий многоквартирных домов, проездов к дворовым территориям МКД</t>
  </si>
  <si>
    <t>Ремонт ливневых канализаций</t>
  </si>
  <si>
    <t>Ремонт остановочных комплексов</t>
  </si>
  <si>
    <t xml:space="preserve">Приобретение и установка оборудования на парковачных местах </t>
  </si>
  <si>
    <t>Ремонт автомобильных мостов через реки города Туапсе (ПИР)</t>
  </si>
  <si>
    <t>Проектно-изыскательские работы для подъездной дороги к тупику Свердлова.</t>
  </si>
  <si>
    <t>Создание системы маршрутного ориентирования участников дорожного движения (приобретение и установка компо-сигналов на пешеходных перекрестках в близи детских образовательных учреждений)</t>
  </si>
  <si>
    <t>Выкуп нежилого помещения, расположенного в аварийном доме</t>
  </si>
  <si>
    <t>Создание системы разделения, сбора и транспортировки воды дальнего и ближнего водозоборов с обеспечением защиты от попадания нефтепродуктов.</t>
  </si>
  <si>
    <t>Канализование частных жилых домов в центральной части города Туапсе - район ул.Кирова (ул. Крупская) СМР</t>
  </si>
  <si>
    <t>Ремонт уличного освещения                     ул. Приморской</t>
  </si>
  <si>
    <t>Ремонт уличного освещения                     ул. Комсомольской</t>
  </si>
  <si>
    <t>Ремонт уличного освещения                     ул. К.Маркса аллея</t>
  </si>
  <si>
    <t>Ремонт уличного освещения                     ул. Морской</t>
  </si>
  <si>
    <t>Ремонт уличного освещения                     ул. Северной</t>
  </si>
  <si>
    <t>Ремонт уличного освещения                     пер. Уральский, ул. Новицкого</t>
  </si>
  <si>
    <t>Охрана Городского парка</t>
  </si>
  <si>
    <t>Ремонт покрытий муниципальных детских и спортивных площадок, а также оборудования, расположенного на них</t>
  </si>
  <si>
    <t>Подключение к инженерным сетям туалетного эко-модуля</t>
  </si>
  <si>
    <t>Приобретение специализированной техники (мусоровоз контейнерный)</t>
  </si>
  <si>
    <t>Евроконтейнеры и бункеры</t>
  </si>
  <si>
    <t>Ремонт лестниц города</t>
  </si>
  <si>
    <t xml:space="preserve">Реконструкция ТП-27 с заменой на 2 БКТП-630 кВА пер.Гражданский </t>
  </si>
  <si>
    <t>Реконструкция ТП-27 с заменой на 2 БКТП-630 кВА пер.Гражданский (проект)</t>
  </si>
  <si>
    <t xml:space="preserve">Реконструкция ВЛ-0,4 кВ от      ТП-157 (проект) </t>
  </si>
  <si>
    <t xml:space="preserve">Реконструкция ВЛ-0,4 кВ от      ТП-157 </t>
  </si>
  <si>
    <t xml:space="preserve">Реконструкция ВЛ-0,4 кВ от      ТП-179 (проект) </t>
  </si>
  <si>
    <t xml:space="preserve">Реконструкция ВЛ-0,4 кВ от      ТП-65 (проект) </t>
  </si>
  <si>
    <t>Газопроводы высокого давления</t>
  </si>
  <si>
    <t xml:space="preserve">в том числе    </t>
  </si>
  <si>
    <t>Распределительные газопроводы среднего давления</t>
  </si>
  <si>
    <t>Распределительные газопроводы низкого давления</t>
  </si>
  <si>
    <r>
      <t xml:space="preserve">Предоставление молодым семьям, в том числе с ребенком(детьми) и молодым семьям при рождении (усыновлении) ребенка, социальных выплат на приобретение (строительство) жилья, в том числе в виде оплаты первоначального взноса при получении жилищного (ипотечного жилищного) кредита или займа на приобретение(строительство) жилья, а также на погашение основной суммы долга и уплату процентов по этим жилищным (ипотечным жилищным) кредитам или займам на условиях софинансирования из федерального и краевого бюджетов      </t>
    </r>
    <r>
      <rPr>
        <b/>
        <sz val="12"/>
        <rFont val="Times New Roman"/>
        <family val="1"/>
        <charset val="204"/>
      </rPr>
      <t>местный бюджет</t>
    </r>
  </si>
  <si>
    <r>
      <t>Инженерные сети к территории малоэтажной  застройки в районе щели Мостовая по ул. Калараша в г. Туапсе (</t>
    </r>
    <r>
      <rPr>
        <b/>
        <sz val="12"/>
        <rFont val="Times New Roman"/>
        <family val="1"/>
        <charset val="204"/>
      </rPr>
      <t>местный бюджет</t>
    </r>
    <r>
      <rPr>
        <sz val="12"/>
        <rFont val="Times New Roman"/>
        <family val="1"/>
        <charset val="204"/>
      </rPr>
      <t>)</t>
    </r>
  </si>
  <si>
    <t>Реализация мероприятий в сфере градостроительства</t>
  </si>
  <si>
    <t>Благоустройство площадки по ул. Калараша (воркаут)</t>
  </si>
  <si>
    <t>Проектно-изыскательские работы скверов Каменный цветок, Клеопатра, Бондаренко</t>
  </si>
  <si>
    <t>Благоустройство клумб</t>
  </si>
  <si>
    <t>Строительство спортивной  детской и  спортивной площадки по пер. Граждаенский в г.Туапсе</t>
  </si>
  <si>
    <r>
      <t>Благоустройство сквера в районе ул.Фрунзе,30 в г.Туапсе (премия по итогам конкурса "Лучшее поселение Краснодарскогокрая за 2014 год)</t>
    </r>
    <r>
      <rPr>
        <b/>
        <sz val="10"/>
        <rFont val="Times New Roman"/>
        <family val="1"/>
        <charset val="204"/>
      </rPr>
      <t xml:space="preserve"> краевой бюджет</t>
    </r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</si>
  <si>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</si>
  <si>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165, 0</t>
  </si>
  <si>
    <t>Проведение мероприятий, направленных на формирование здорового образа жизни  молодежи  и профилактику безнадзорности и правонарушений среди несовершеннолетних Туапсинского городского поселения</t>
  </si>
  <si>
    <t>98, 0</t>
  </si>
  <si>
    <t>Проведение мероприятий направленных на интеллектуальное, культурное, этическое и эстетическое и духовно-нравственное воспитание молодежи Туапсинского городского поселения</t>
  </si>
  <si>
    <t>292, 0</t>
  </si>
  <si>
    <t>Обеспечение участия в краевых, районных и городских летних оздоровительных и обучающих лагерях, базах отдыха, пансионатах, а также организация и проведение лагеря-семинара для молодежного актива города Туапсе</t>
  </si>
  <si>
    <t>304, 3</t>
  </si>
  <si>
    <t>Организационное и материально-техническое укрепление базы, развитие деятельности муниципального бюджетного учреждения «Туапсинский городской молодежный центр», молодёжных клубов по интересам и общественных объединений зарегистрированных в установленном законом порядке.</t>
  </si>
  <si>
    <t>270, 0</t>
  </si>
  <si>
    <t>325, 0</t>
  </si>
  <si>
    <t>5 100, 8</t>
  </si>
  <si>
    <t>5100, 8</t>
  </si>
  <si>
    <t>Организация работы с молодёжью по месту жительства</t>
  </si>
  <si>
    <t>252.6</t>
  </si>
  <si>
    <t>235.6</t>
  </si>
  <si>
    <t>Организовать подготовку проектов, изготовление, приобретение буклетов, плакатов, памяток и рекомендаций для учреждений, предприятий, расположенных на территории города Туапсе, по антитеррористической тематике.</t>
  </si>
  <si>
    <t>Раздел 1. Мероприятия, направленные на укрепление гражданского единства, духовно-нравственного и патриотического воспитания</t>
  </si>
  <si>
    <t>Чествование прославленных туапсинцев, внесших значительный вклад в развитие г. Туапсе, Кубани и России:</t>
  </si>
  <si>
    <t>Раздел 2. Сохранение традиций, воспитание любви к родному городу</t>
  </si>
  <si>
    <t>Союз городов Воинской славы</t>
  </si>
  <si>
    <t>Организация и проведение мероприятий по празднованию профессиональных праздников</t>
  </si>
  <si>
    <t>Раздел 3. Издательская деятельность</t>
  </si>
  <si>
    <t>Раздел 4. Организация работы в рамках шефских связей с воинскими частями</t>
  </si>
  <si>
    <t xml:space="preserve">Оснащение рабочих мест новыми программными продуктами по формированию межведомственного документооборота, оказания муниципальных услуг в электронном виде </t>
  </si>
  <si>
    <t xml:space="preserve">Организация проведения дополнительного профессионального образования (повышение квалификации) для муниципальных служащих в целях использования ИКТ в деятельности исполнительных органов </t>
  </si>
  <si>
    <t>Компенсациооные выплаты на частичное возмещение затрат по содержанию помещений оплате коммунальных услуг, услуг связи, приобритение канцелярских товаров и топлива</t>
  </si>
  <si>
    <t xml:space="preserve">денежные призы руководителям ТОС, занявшие 1,2,3 места </t>
  </si>
  <si>
    <t xml:space="preserve">Средства на проведение социальено-значимых мероприятий органов ТОС, занявшим 1,2,3 места </t>
  </si>
  <si>
    <t>2 360,6</t>
  </si>
  <si>
    <t>590,5</t>
  </si>
  <si>
    <t>506,4</t>
  </si>
  <si>
    <t>594,9</t>
  </si>
  <si>
    <t>594,4</t>
  </si>
  <si>
    <t>580,8</t>
  </si>
  <si>
    <t>Субсидия на выполнение муниципального задания МБУ "Управление земельных ресурсов</t>
  </si>
  <si>
    <t>1233,0</t>
  </si>
  <si>
    <t>60,7</t>
  </si>
  <si>
    <t xml:space="preserve">Выкуп 4/7 доли дома и земельного участка по адресу Пионерская 14 </t>
  </si>
  <si>
    <t>1 959,0</t>
  </si>
  <si>
    <t>1959,0</t>
  </si>
  <si>
    <t>Ремонт административного здания по ул.Красной Армии д.12</t>
  </si>
  <si>
    <t>5 000,0</t>
  </si>
  <si>
    <t>Проведение капиального ремонта зданий, строений, сооружений, а также помещений (жилых и нежилых), входящих в состав муниципальной казны и не предоставленных гражданам и юридическим лицам</t>
  </si>
  <si>
    <t>9,97</t>
  </si>
  <si>
    <t>250,0</t>
  </si>
  <si>
    <t>240,0</t>
  </si>
  <si>
    <t>Оплата работ (услуг), а также налогов (государственных пошлин), связанных с владением, пользованием и распоряжением транспортными средствами, входящими (принимаемыми) в состав муниципальной казны</t>
  </si>
  <si>
    <t>11,97</t>
  </si>
  <si>
    <t>Аттестация рабочих мест</t>
  </si>
  <si>
    <r>
      <rPr>
        <b/>
        <sz val="10"/>
        <rFont val="Arial"/>
        <family val="2"/>
        <charset val="204"/>
      </rPr>
      <t xml:space="preserve">                         краевой бюджет</t>
    </r>
    <r>
      <rPr>
        <sz val="10"/>
        <rFont val="Arial"/>
        <family val="2"/>
        <charset val="204"/>
      </rPr>
      <t xml:space="preserve"> </t>
    </r>
  </si>
  <si>
    <t>Строительство, реконструкция, ремонт дорог, благоустройство участков автодорожной сети</t>
  </si>
  <si>
    <r>
      <t xml:space="preserve">Капитальный ремонт, ремонт автомобильных дорог (не исполненные обяхательства 2015 г.) </t>
    </r>
    <r>
      <rPr>
        <b/>
        <sz val="10"/>
        <color indexed="8"/>
        <rFont val="Times New Roman"/>
        <family val="1"/>
        <charset val="204"/>
      </rPr>
      <t>краевой бюджет</t>
    </r>
  </si>
  <si>
    <t>Благоустройство парковачных мест</t>
  </si>
  <si>
    <t>Проектно-сметная документация (ремонт), заключения экспертов</t>
  </si>
  <si>
    <t>Проведение мониторинга технического состояния МКД с составлением актов обследования.</t>
  </si>
  <si>
    <r>
      <t xml:space="preserve">Приобретение жилых помещений у застройщиков </t>
    </r>
    <r>
      <rPr>
        <b/>
        <sz val="10"/>
        <rFont val="Times New Roman"/>
        <family val="1"/>
        <charset val="204"/>
      </rPr>
      <t xml:space="preserve"> местный бюджет</t>
    </r>
  </si>
  <si>
    <r>
      <t xml:space="preserve">Приобретение жилых помещений у застройщиков </t>
    </r>
    <r>
      <rPr>
        <b/>
        <sz val="10"/>
        <rFont val="Times New Roman"/>
        <family val="1"/>
        <charset val="204"/>
      </rPr>
      <t>краевой бюджет</t>
    </r>
  </si>
  <si>
    <t>Ремонт силовых распределительных щитов УО на пл. Октяб. Революции</t>
  </si>
  <si>
    <t>Ремонт уличного освещения                     сквер "Городов Героев" ул.Тургенева от дома №17 до дома №44, ул. Солнечная от д.№1 до дома №21, сквер в районе д. №30 по ул. Фрунзе, ул. Харьковская</t>
  </si>
  <si>
    <t>Плата за технологическое присоединение  муниципальных объектов к сетям электроснабжения</t>
  </si>
  <si>
    <t>Приобретение и поставка мобильных туалетных кабин</t>
  </si>
  <si>
    <r>
      <t xml:space="preserve">Приобретение и установка оборудования, благоустройство территории детских игровых игровых и спортивных площадок  </t>
    </r>
    <r>
      <rPr>
        <b/>
        <sz val="10"/>
        <rFont val="Times New Roman"/>
        <family val="1"/>
        <charset val="204"/>
      </rPr>
      <t>краевой бюджет</t>
    </r>
  </si>
  <si>
    <t>Мусоровоз с задней загрузкой</t>
  </si>
  <si>
    <t>Содержание и развитие коммунального хозяйства города Туапсе</t>
  </si>
  <si>
    <t>Городской парк культуры и отдыха</t>
  </si>
  <si>
    <t>Приобретение информационного табло</t>
  </si>
  <si>
    <t>Ремонтно-восстановительные работы берегоукрепления р. Паук по ул. Калараша</t>
  </si>
  <si>
    <t>30</t>
  </si>
  <si>
    <t>Ремонт газгольдерных в г.Туапсе</t>
  </si>
  <si>
    <t xml:space="preserve">Реконструкция ВЛ-0,4 кВ от      ТП-пляж </t>
  </si>
  <si>
    <t>Реконструкция ВЛИ-0,4 кВ от      ТП-172 (ул.Калараша от дома №53 до дома №83)</t>
  </si>
  <si>
    <t>542,7</t>
  </si>
  <si>
    <t>6 034,8</t>
  </si>
  <si>
    <t>1574,2</t>
  </si>
  <si>
    <t>1 613,8</t>
  </si>
  <si>
    <t>1 958,9</t>
  </si>
  <si>
    <t>1305,7</t>
  </si>
  <si>
    <t>677,4</t>
  </si>
  <si>
    <t>16,35</t>
  </si>
  <si>
    <t>10,5</t>
  </si>
  <si>
    <t>Формирование Уставного фонда МУП "СДРСУ"</t>
  </si>
  <si>
    <t>17000,00</t>
  </si>
  <si>
    <t>17100,00</t>
  </si>
  <si>
    <t>Расходы на обеспечение функций отдела имущественных и земельных отношений</t>
  </si>
  <si>
    <t>Организация внешнего финансового контроля за правомерным и целевым использованием бюджетных средств</t>
  </si>
  <si>
    <t>Выплата процентов по кредитам</t>
  </si>
  <si>
    <t>Формирование расходов на исполнение судебных актов по решениям судебных органов</t>
  </si>
  <si>
    <t>Мероприятия,направленные на увеличение доходной части бюджета</t>
  </si>
  <si>
    <r>
      <t xml:space="preserve">Мониторинг выполнения Сетевого план-графика расходования бюджетных средств программным методом по состоянию на 30 июня 2016 года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</si>
</sst>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#,##0.0"/>
  </numFmts>
  <fonts count="47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4" fontId="6" fillId="0" borderId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504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1" fillId="0" borderId="4" xfId="1" applyBorder="1"/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5" fillId="3" borderId="13" xfId="1" applyFont="1" applyFill="1" applyBorder="1" applyAlignment="1" applyProtection="1">
      <alignment horizontal="center" vertical="center" wrapText="1"/>
      <protection locked="0"/>
    </xf>
    <xf numFmtId="164" fontId="5" fillId="3" borderId="13" xfId="3" applyNumberFormat="1" applyFont="1" applyFill="1" applyBorder="1" applyAlignment="1" applyProtection="1">
      <alignment horizontal="center" vertical="center" wrapText="1"/>
      <protection locked="0"/>
    </xf>
    <xf numFmtId="164" fontId="5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164" fontId="5" fillId="4" borderId="13" xfId="3" applyNumberFormat="1" applyFont="1" applyFill="1" applyBorder="1" applyAlignment="1" applyProtection="1">
      <alignment horizontal="center" vertical="center" wrapText="1"/>
      <protection locked="0"/>
    </xf>
    <xf numFmtId="164" fontId="5" fillId="4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Border="1"/>
    <xf numFmtId="0" fontId="1" fillId="0" borderId="7" xfId="1" applyBorder="1"/>
    <xf numFmtId="0" fontId="1" fillId="0" borderId="10" xfId="1" applyBorder="1"/>
    <xf numFmtId="0" fontId="1" fillId="0" borderId="11" xfId="1" applyBorder="1"/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1" fillId="0" borderId="5" xfId="1" applyBorder="1"/>
    <xf numFmtId="0" fontId="1" fillId="0" borderId="15" xfId="1" applyBorder="1"/>
    <xf numFmtId="0" fontId="1" fillId="0" borderId="8" xfId="1" applyBorder="1"/>
    <xf numFmtId="164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Protection="1">
      <protection locked="0"/>
    </xf>
    <xf numFmtId="0" fontId="1" fillId="0" borderId="9" xfId="1" applyBorder="1"/>
    <xf numFmtId="0" fontId="12" fillId="0" borderId="0" xfId="1" applyFont="1"/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4" fillId="3" borderId="24" xfId="1" applyFont="1" applyFill="1" applyBorder="1" applyAlignment="1" applyProtection="1">
      <alignment horizontal="center" vertical="center" wrapText="1"/>
      <protection locked="0"/>
    </xf>
    <xf numFmtId="164" fontId="5" fillId="3" borderId="26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Border="1"/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164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164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1" applyBorder="1" applyAlignment="1">
      <alignment horizontal="center" vertical="center" wrapText="1"/>
    </xf>
    <xf numFmtId="0" fontId="13" fillId="0" borderId="4" xfId="1" applyFont="1" applyBorder="1" applyAlignment="1">
      <alignment wrapText="1"/>
    </xf>
    <xf numFmtId="0" fontId="13" fillId="0" borderId="8" xfId="1" applyFont="1" applyBorder="1" applyAlignment="1">
      <alignment wrapText="1"/>
    </xf>
    <xf numFmtId="165" fontId="16" fillId="3" borderId="8" xfId="1" applyNumberFormat="1" applyFont="1" applyFill="1" applyBorder="1"/>
    <xf numFmtId="0" fontId="13" fillId="0" borderId="8" xfId="1" applyFont="1" applyBorder="1"/>
    <xf numFmtId="165" fontId="1" fillId="3" borderId="8" xfId="1" applyNumberFormat="1" applyFill="1" applyBorder="1"/>
    <xf numFmtId="165" fontId="13" fillId="3" borderId="11" xfId="1" applyNumberFormat="1" applyFont="1" applyFill="1" applyBorder="1"/>
    <xf numFmtId="165" fontId="1" fillId="2" borderId="4" xfId="1" applyNumberFormat="1" applyFill="1" applyBorder="1"/>
    <xf numFmtId="165" fontId="13" fillId="3" borderId="4" xfId="1" applyNumberFormat="1" applyFont="1" applyFill="1" applyBorder="1"/>
    <xf numFmtId="165" fontId="13" fillId="0" borderId="8" xfId="1" applyNumberFormat="1" applyFont="1" applyBorder="1"/>
    <xf numFmtId="165" fontId="13" fillId="0" borderId="34" xfId="1" applyNumberFormat="1" applyFont="1" applyBorder="1"/>
    <xf numFmtId="0" fontId="20" fillId="0" borderId="0" xfId="0" applyFont="1" applyAlignment="1">
      <alignment wrapText="1"/>
    </xf>
    <xf numFmtId="0" fontId="22" fillId="0" borderId="4" xfId="0" applyFont="1" applyBorder="1" applyAlignment="1">
      <alignment horizontal="left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0" fontId="22" fillId="0" borderId="4" xfId="7" applyFont="1" applyBorder="1" applyAlignment="1" applyProtection="1">
      <alignment horizontal="left" vertical="top" wrapText="1"/>
    </xf>
    <xf numFmtId="0" fontId="22" fillId="3" borderId="4" xfId="7" applyFont="1" applyFill="1" applyBorder="1" applyAlignment="1" applyProtection="1">
      <alignment horizontal="left" vertical="top" wrapText="1"/>
    </xf>
    <xf numFmtId="2" fontId="22" fillId="3" borderId="4" xfId="0" applyNumberFormat="1" applyFont="1" applyFill="1" applyBorder="1" applyAlignment="1">
      <alignment horizontal="center" vertical="center" wrapText="1"/>
    </xf>
    <xf numFmtId="0" fontId="22" fillId="2" borderId="4" xfId="7" applyFont="1" applyFill="1" applyBorder="1" applyAlignment="1" applyProtection="1">
      <alignment horizontal="left" vertical="top" wrapText="1"/>
    </xf>
    <xf numFmtId="2" fontId="22" fillId="2" borderId="4" xfId="0" applyNumberFormat="1" applyFont="1" applyFill="1" applyBorder="1" applyAlignment="1">
      <alignment horizontal="center" vertical="center" wrapText="1"/>
    </xf>
    <xf numFmtId="164" fontId="5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25" fillId="2" borderId="4" xfId="6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4" fontId="26" fillId="2" borderId="4" xfId="6" applyNumberFormat="1" applyFont="1" applyFill="1" applyBorder="1" applyAlignment="1" applyProtection="1">
      <alignment horizontal="center" vertical="center" wrapText="1"/>
      <protection locked="0"/>
    </xf>
    <xf numFmtId="164" fontId="26" fillId="2" borderId="4" xfId="6" applyNumberFormat="1" applyFont="1" applyFill="1" applyBorder="1" applyAlignment="1" applyProtection="1">
      <alignment vertical="center" wrapText="1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164" fontId="5" fillId="3" borderId="4" xfId="6" applyNumberFormat="1" applyFont="1" applyFill="1" applyBorder="1" applyAlignment="1" applyProtection="1">
      <alignment horizontal="center" vertical="center" wrapText="1"/>
    </xf>
    <xf numFmtId="0" fontId="1" fillId="3" borderId="4" xfId="1" applyFill="1" applyBorder="1"/>
    <xf numFmtId="164" fontId="5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wrapText="1"/>
    </xf>
    <xf numFmtId="0" fontId="27" fillId="0" borderId="4" xfId="0" applyFont="1" applyBorder="1" applyAlignment="1">
      <alignment wrapText="1"/>
    </xf>
    <xf numFmtId="0" fontId="29" fillId="5" borderId="4" xfId="0" applyFont="1" applyFill="1" applyBorder="1" applyAlignment="1" applyProtection="1">
      <alignment horizontal="left" vertical="center" wrapText="1"/>
      <protection locked="0"/>
    </xf>
    <xf numFmtId="2" fontId="25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" xfId="0" applyNumberFormat="1" applyFont="1" applyBorder="1" applyAlignment="1">
      <alignment horizontal="center" vertical="center" wrapText="1"/>
    </xf>
    <xf numFmtId="0" fontId="25" fillId="5" borderId="4" xfId="0" applyFont="1" applyFill="1" applyBorder="1" applyAlignment="1" applyProtection="1">
      <alignment horizontal="left" vertical="center" wrapText="1"/>
      <protection locked="0"/>
    </xf>
    <xf numFmtId="0" fontId="26" fillId="2" borderId="4" xfId="0" applyFont="1" applyFill="1" applyBorder="1" applyAlignment="1">
      <alignment horizontal="left" vertical="center" wrapText="1"/>
    </xf>
    <xf numFmtId="164" fontId="26" fillId="0" borderId="4" xfId="6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 wrapText="1"/>
      <protection locked="0"/>
    </xf>
    <xf numFmtId="49" fontId="26" fillId="2" borderId="4" xfId="6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49" fontId="31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4" xfId="1" applyFont="1" applyBorder="1"/>
    <xf numFmtId="165" fontId="22" fillId="0" borderId="4" xfId="1" applyNumberFormat="1" applyFont="1" applyBorder="1"/>
    <xf numFmtId="0" fontId="32" fillId="0" borderId="36" xfId="4" applyFont="1" applyBorder="1" applyAlignment="1">
      <alignment vertical="top" wrapText="1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164" fontId="5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>
      <alignment wrapText="1"/>
    </xf>
    <xf numFmtId="0" fontId="13" fillId="0" borderId="4" xfId="0" applyFont="1" applyBorder="1" applyProtection="1">
      <protection locked="0"/>
    </xf>
    <xf numFmtId="0" fontId="26" fillId="2" borderId="4" xfId="0" applyFont="1" applyFill="1" applyBorder="1" applyAlignment="1">
      <alignment vertical="center" wrapText="1"/>
    </xf>
    <xf numFmtId="43" fontId="5" fillId="3" borderId="4" xfId="6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8" xfId="1" applyFont="1" applyBorder="1" applyAlignment="1">
      <alignment wrapText="1"/>
    </xf>
    <xf numFmtId="0" fontId="12" fillId="0" borderId="4" xfId="1" applyFont="1" applyBorder="1" applyAlignment="1">
      <alignment wrapText="1"/>
    </xf>
    <xf numFmtId="0" fontId="24" fillId="0" borderId="18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0" fontId="28" fillId="0" borderId="18" xfId="0" applyFont="1" applyBorder="1" applyAlignment="1">
      <alignment vertical="top" wrapText="1"/>
    </xf>
    <xf numFmtId="164" fontId="22" fillId="2" borderId="4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Border="1"/>
    <xf numFmtId="164" fontId="34" fillId="3" borderId="4" xfId="3" applyNumberFormat="1" applyFont="1" applyFill="1" applyBorder="1" applyAlignment="1" applyProtection="1">
      <alignment horizontal="center" vertical="center" wrapText="1"/>
      <protection locked="0"/>
    </xf>
    <xf numFmtId="2" fontId="35" fillId="0" borderId="4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6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164" fontId="5" fillId="3" borderId="27" xfId="6" applyNumberFormat="1" applyFont="1" applyFill="1" applyBorder="1" applyAlignment="1" applyProtection="1">
      <alignment horizontal="center" vertical="center" wrapText="1"/>
    </xf>
    <xf numFmtId="0" fontId="24" fillId="0" borderId="4" xfId="1" applyFont="1" applyBorder="1" applyAlignment="1">
      <alignment wrapText="1"/>
    </xf>
    <xf numFmtId="166" fontId="24" fillId="0" borderId="4" xfId="1" applyNumberFormat="1" applyFont="1" applyBorder="1" applyAlignment="1">
      <alignment horizontal="center" vertical="center"/>
    </xf>
    <xf numFmtId="165" fontId="24" fillId="0" borderId="4" xfId="1" applyNumberFormat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49" fontId="24" fillId="0" borderId="4" xfId="1" applyNumberFormat="1" applyFont="1" applyBorder="1" applyAlignment="1">
      <alignment wrapText="1"/>
    </xf>
    <xf numFmtId="0" fontId="17" fillId="0" borderId="4" xfId="4" applyFont="1" applyBorder="1" applyAlignment="1">
      <alignment horizontal="left" vertical="top" wrapText="1"/>
    </xf>
    <xf numFmtId="166" fontId="17" fillId="0" borderId="4" xfId="4" applyNumberFormat="1" applyFont="1" applyBorder="1" applyAlignment="1">
      <alignment horizontal="center" vertical="center" wrapText="1"/>
    </xf>
    <xf numFmtId="166" fontId="17" fillId="0" borderId="4" xfId="4" applyNumberFormat="1" applyFont="1" applyBorder="1" applyAlignment="1">
      <alignment horizontal="center" vertical="center"/>
    </xf>
    <xf numFmtId="164" fontId="34" fillId="3" borderId="1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ill="1" applyBorder="1"/>
    <xf numFmtId="0" fontId="1" fillId="0" borderId="4" xfId="1" applyBorder="1" applyAlignment="1">
      <alignment horizontal="center" vertical="center" wrapText="1"/>
    </xf>
    <xf numFmtId="0" fontId="19" fillId="6" borderId="4" xfId="1" applyFont="1" applyFill="1" applyBorder="1" applyAlignment="1">
      <alignment horizontal="center" vertical="center" wrapText="1"/>
    </xf>
    <xf numFmtId="0" fontId="19" fillId="6" borderId="4" xfId="1" applyFont="1" applyFill="1" applyBorder="1"/>
    <xf numFmtId="43" fontId="19" fillId="6" borderId="4" xfId="1" applyNumberFormat="1" applyFont="1" applyFill="1" applyBorder="1"/>
    <xf numFmtId="2" fontId="19" fillId="6" borderId="4" xfId="1" applyNumberFormat="1" applyFont="1" applyFill="1" applyBorder="1"/>
    <xf numFmtId="0" fontId="13" fillId="0" borderId="5" xfId="1" applyFont="1" applyBorder="1"/>
    <xf numFmtId="0" fontId="1" fillId="0" borderId="4" xfId="1" applyBorder="1" applyAlignment="1">
      <alignment horizontal="left" vertical="center"/>
    </xf>
    <xf numFmtId="164" fontId="26" fillId="0" borderId="4" xfId="6" applyNumberFormat="1" applyFont="1" applyFill="1" applyBorder="1" applyAlignment="1" applyProtection="1">
      <alignment vertical="center" wrapText="1"/>
      <protection locked="0"/>
    </xf>
    <xf numFmtId="0" fontId="13" fillId="0" borderId="4" xfId="1" applyFont="1" applyBorder="1" applyAlignment="1">
      <alignment horizontal="center"/>
    </xf>
    <xf numFmtId="9" fontId="13" fillId="0" borderId="7" xfId="1" applyNumberFormat="1" applyFont="1" applyBorder="1"/>
    <xf numFmtId="2" fontId="13" fillId="0" borderId="4" xfId="1" applyNumberFormat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7" fillId="2" borderId="4" xfId="1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>
      <alignment horizontal="left" vertical="top" wrapText="1"/>
    </xf>
    <xf numFmtId="0" fontId="24" fillId="0" borderId="8" xfId="1" applyFont="1" applyBorder="1" applyAlignment="1">
      <alignment horizontal="left" vertical="top" wrapText="1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24" fillId="0" borderId="5" xfId="1" applyFont="1" applyBorder="1" applyAlignment="1">
      <alignment horizontal="center" vertical="center"/>
    </xf>
    <xf numFmtId="0" fontId="29" fillId="0" borderId="36" xfId="4" applyFont="1" applyBorder="1" applyAlignment="1">
      <alignment vertical="top" wrapText="1"/>
    </xf>
    <xf numFmtId="4" fontId="22" fillId="0" borderId="4" xfId="1" applyNumberFormat="1" applyFont="1" applyBorder="1"/>
    <xf numFmtId="4" fontId="33" fillId="0" borderId="4" xfId="1" applyNumberFormat="1" applyFont="1" applyBorder="1"/>
    <xf numFmtId="165" fontId="33" fillId="0" borderId="4" xfId="1" applyNumberFormat="1" applyFont="1" applyBorder="1"/>
    <xf numFmtId="0" fontId="40" fillId="0" borderId="4" xfId="1" applyFont="1" applyBorder="1"/>
    <xf numFmtId="164" fontId="34" fillId="3" borderId="3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Border="1" applyAlignment="1">
      <alignment vertical="center" wrapText="1"/>
    </xf>
    <xf numFmtId="0" fontId="22" fillId="0" borderId="4" xfId="1" applyFont="1" applyBorder="1" applyAlignment="1">
      <alignment horizontal="center" vertical="center"/>
    </xf>
    <xf numFmtId="166" fontId="17" fillId="0" borderId="4" xfId="4" applyNumberFormat="1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165" fontId="24" fillId="0" borderId="4" xfId="1" applyNumberFormat="1" applyFont="1" applyBorder="1" applyAlignment="1">
      <alignment horizontal="center" vertical="top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4" xfId="6" applyNumberFormat="1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164" fontId="29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5" fillId="3" borderId="27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1" applyFont="1" applyBorder="1"/>
    <xf numFmtId="0" fontId="24" fillId="0" borderId="4" xfId="1" applyFont="1" applyBorder="1" applyAlignment="1">
      <alignment horizontal="left" wrapText="1"/>
    </xf>
    <xf numFmtId="0" fontId="1" fillId="0" borderId="4" xfId="1" applyBorder="1" applyAlignment="1">
      <alignment horizontal="left"/>
    </xf>
    <xf numFmtId="164" fontId="5" fillId="3" borderId="4" xfId="3" applyNumberFormat="1" applyFont="1" applyFill="1" applyBorder="1" applyAlignment="1" applyProtection="1">
      <alignment horizontal="left" vertical="center" wrapText="1"/>
      <protection locked="0"/>
    </xf>
    <xf numFmtId="0" fontId="16" fillId="3" borderId="4" xfId="1" applyFont="1" applyFill="1" applyBorder="1" applyAlignment="1">
      <alignment horizontal="right" vertical="center"/>
    </xf>
    <xf numFmtId="0" fontId="13" fillId="0" borderId="4" xfId="1" applyNumberFormat="1" applyFont="1" applyFill="1" applyBorder="1" applyAlignment="1">
      <alignment wrapText="1"/>
    </xf>
    <xf numFmtId="0" fontId="13" fillId="0" borderId="4" xfId="1" applyFont="1" applyFill="1" applyBorder="1" applyAlignment="1">
      <alignment horizontal="left" vertical="center"/>
    </xf>
    <xf numFmtId="4" fontId="26" fillId="2" borderId="4" xfId="0" applyNumberFormat="1" applyFont="1" applyFill="1" applyBorder="1" applyAlignment="1" applyProtection="1">
      <alignment horizontal="center" vertical="center"/>
      <protection locked="0"/>
    </xf>
    <xf numFmtId="2" fontId="26" fillId="0" borderId="4" xfId="0" applyNumberFormat="1" applyFont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horizontal="left" vertical="center" wrapText="1"/>
    </xf>
    <xf numFmtId="165" fontId="13" fillId="0" borderId="4" xfId="1" applyNumberFormat="1" applyFont="1" applyBorder="1"/>
    <xf numFmtId="165" fontId="13" fillId="0" borderId="5" xfId="1" applyNumberFormat="1" applyFont="1" applyBorder="1"/>
    <xf numFmtId="0" fontId="13" fillId="2" borderId="27" xfId="1" applyFont="1" applyFill="1" applyBorder="1" applyAlignment="1">
      <alignment wrapText="1"/>
    </xf>
    <xf numFmtId="0" fontId="12" fillId="0" borderId="4" xfId="1" applyFont="1" applyFill="1" applyBorder="1"/>
    <xf numFmtId="0" fontId="12" fillId="0" borderId="4" xfId="1" applyFont="1" applyFill="1" applyBorder="1" applyAlignment="1">
      <alignment wrapText="1"/>
    </xf>
    <xf numFmtId="0" fontId="1" fillId="6" borderId="4" xfId="1" applyFill="1" applyBorder="1" applyAlignment="1">
      <alignment horizontal="center" vertical="center" wrapText="1"/>
    </xf>
    <xf numFmtId="0" fontId="1" fillId="6" borderId="4" xfId="1" applyFill="1" applyBorder="1"/>
    <xf numFmtId="2" fontId="1" fillId="6" borderId="4" xfId="1" applyNumberFormat="1" applyFill="1" applyBorder="1"/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>
      <alignment vertical="center" wrapText="1"/>
    </xf>
    <xf numFmtId="49" fontId="26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>
      <alignment vertical="center" wrapText="1"/>
    </xf>
    <xf numFmtId="0" fontId="41" fillId="0" borderId="4" xfId="0" applyFont="1" applyBorder="1" applyAlignment="1">
      <alignment vertical="top" wrapText="1"/>
    </xf>
    <xf numFmtId="0" fontId="41" fillId="0" borderId="4" xfId="0" applyFont="1" applyBorder="1" applyAlignment="1">
      <alignment wrapText="1"/>
    </xf>
    <xf numFmtId="4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4" xfId="0" applyNumberFormat="1" applyFont="1" applyBorder="1" applyAlignment="1">
      <alignment vertical="top" wrapText="1"/>
    </xf>
    <xf numFmtId="49" fontId="24" fillId="0" borderId="4" xfId="0" applyNumberFormat="1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0" fontId="24" fillId="3" borderId="4" xfId="0" applyFont="1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17" fillId="3" borderId="4" xfId="1" applyFont="1" applyFill="1" applyBorder="1" applyAlignment="1" applyProtection="1">
      <alignment horizontal="left" vertical="center" wrapText="1"/>
      <protection locked="0"/>
    </xf>
    <xf numFmtId="164" fontId="30" fillId="3" borderId="4" xfId="6" applyNumberFormat="1" applyFont="1" applyFill="1" applyBorder="1" applyAlignment="1" applyProtection="1">
      <alignment horizontal="center" vertical="center" wrapText="1"/>
    </xf>
    <xf numFmtId="49" fontId="11" fillId="3" borderId="4" xfId="6" applyNumberFormat="1" applyFont="1" applyFill="1" applyBorder="1" applyAlignment="1" applyProtection="1">
      <alignment horizontal="right" vertical="center" wrapText="1"/>
    </xf>
    <xf numFmtId="49" fontId="11" fillId="3" borderId="4" xfId="0" applyNumberFormat="1" applyFont="1" applyFill="1" applyBorder="1" applyAlignment="1" applyProtection="1">
      <alignment horizontal="right" vertical="center"/>
      <protection locked="0"/>
    </xf>
    <xf numFmtId="49" fontId="3" fillId="3" borderId="4" xfId="0" applyNumberFormat="1" applyFont="1" applyFill="1" applyBorder="1" applyAlignment="1" applyProtection="1">
      <alignment horizontal="right" vertical="center"/>
      <protection locked="0"/>
    </xf>
    <xf numFmtId="165" fontId="30" fillId="3" borderId="4" xfId="6" applyNumberFormat="1" applyFont="1" applyFill="1" applyBorder="1" applyAlignment="1" applyProtection="1">
      <alignment horizontal="right" vertical="center" wrapText="1"/>
    </xf>
    <xf numFmtId="49" fontId="42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>
      <alignment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13" fillId="3" borderId="7" xfId="0" applyFont="1" applyFill="1" applyBorder="1" applyProtection="1">
      <protection locked="0"/>
    </xf>
    <xf numFmtId="0" fontId="4" fillId="7" borderId="22" xfId="1" applyFont="1" applyFill="1" applyBorder="1" applyAlignment="1" applyProtection="1">
      <alignment horizontal="center" vertical="center" wrapText="1"/>
      <protection locked="0"/>
    </xf>
    <xf numFmtId="164" fontId="5" fillId="7" borderId="27" xfId="3" applyNumberFormat="1" applyFont="1" applyFill="1" applyBorder="1" applyAlignment="1" applyProtection="1">
      <alignment horizontal="center" vertical="center" wrapText="1"/>
      <protection locked="0"/>
    </xf>
    <xf numFmtId="164" fontId="5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7" borderId="4" xfId="1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</xf>
    <xf numFmtId="49" fontId="5" fillId="7" borderId="32" xfId="6" applyNumberFormat="1" applyFont="1" applyFill="1" applyBorder="1" applyAlignment="1" applyProtection="1">
      <alignment horizontal="center" vertical="center" wrapText="1"/>
    </xf>
    <xf numFmtId="164" fontId="5" fillId="7" borderId="4" xfId="6" applyNumberFormat="1" applyFont="1" applyFill="1" applyBorder="1" applyAlignment="1" applyProtection="1">
      <alignment horizontal="center" vertical="center" wrapText="1"/>
    </xf>
    <xf numFmtId="164" fontId="5" fillId="7" borderId="4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4" xfId="6" applyNumberFormat="1" applyFont="1" applyFill="1" applyBorder="1" applyAlignment="1" applyProtection="1">
      <alignment horizontal="center" vertical="center" wrapText="1"/>
    </xf>
    <xf numFmtId="2" fontId="24" fillId="0" borderId="4" xfId="6" applyNumberFormat="1" applyFont="1" applyFill="1" applyBorder="1" applyAlignment="1" applyProtection="1">
      <alignment horizontal="center" vertical="center" wrapText="1"/>
    </xf>
    <xf numFmtId="2" fontId="26" fillId="0" borderId="4" xfId="6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4" xfId="0" applyNumberFormat="1" applyFont="1" applyFill="1" applyBorder="1" applyAlignment="1" applyProtection="1">
      <alignment horizontal="center" vertical="center"/>
      <protection locked="0"/>
    </xf>
    <xf numFmtId="2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4" xfId="6" applyNumberFormat="1" applyFont="1" applyFill="1" applyBorder="1" applyAlignment="1" applyProtection="1">
      <alignment horizontal="center" vertical="center" wrapText="1"/>
    </xf>
    <xf numFmtId="2" fontId="30" fillId="0" borderId="4" xfId="6" applyNumberFormat="1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2" fontId="25" fillId="0" borderId="8" xfId="6" applyNumberFormat="1" applyFont="1" applyFill="1" applyBorder="1" applyAlignment="1" applyProtection="1">
      <alignment horizontal="center" vertical="center" wrapText="1"/>
    </xf>
    <xf numFmtId="2" fontId="30" fillId="0" borderId="8" xfId="6" applyNumberFormat="1" applyFont="1" applyFill="1" applyBorder="1" applyAlignment="1" applyProtection="1">
      <alignment horizontal="center" vertical="center" wrapText="1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 wrapText="1"/>
    </xf>
    <xf numFmtId="2" fontId="30" fillId="3" borderId="37" xfId="6" applyNumberFormat="1" applyFont="1" applyFill="1" applyBorder="1" applyAlignment="1" applyProtection="1">
      <alignment horizontal="right" vertical="center" wrapText="1"/>
    </xf>
    <xf numFmtId="2" fontId="30" fillId="3" borderId="4" xfId="6" applyNumberFormat="1" applyFont="1" applyFill="1" applyBorder="1" applyAlignment="1" applyProtection="1">
      <alignment horizontal="right" vertical="center" wrapText="1"/>
    </xf>
    <xf numFmtId="2" fontId="11" fillId="3" borderId="4" xfId="0" applyNumberFormat="1" applyFont="1" applyFill="1" applyBorder="1" applyAlignment="1" applyProtection="1">
      <alignment horizontal="right" vertical="center"/>
      <protection locked="0"/>
    </xf>
    <xf numFmtId="2" fontId="30" fillId="3" borderId="30" xfId="6" applyNumberFormat="1" applyFont="1" applyFill="1" applyBorder="1" applyAlignment="1" applyProtection="1">
      <alignment horizontal="right" vertical="center" wrapText="1"/>
    </xf>
    <xf numFmtId="0" fontId="24" fillId="3" borderId="11" xfId="0" applyFont="1" applyFill="1" applyBorder="1" applyAlignment="1">
      <alignment vertical="center" wrapText="1"/>
    </xf>
    <xf numFmtId="2" fontId="30" fillId="3" borderId="11" xfId="6" applyNumberFormat="1" applyFont="1" applyFill="1" applyBorder="1" applyAlignment="1" applyProtection="1">
      <alignment horizontal="right" vertical="center" wrapText="1"/>
    </xf>
    <xf numFmtId="2" fontId="11" fillId="3" borderId="11" xfId="0" applyNumberFormat="1" applyFont="1" applyFill="1" applyBorder="1" applyAlignment="1" applyProtection="1">
      <alignment horizontal="right" vertical="center"/>
      <protection locked="0"/>
    </xf>
    <xf numFmtId="49" fontId="3" fillId="3" borderId="11" xfId="0" applyNumberFormat="1" applyFont="1" applyFill="1" applyBorder="1" applyAlignment="1" applyProtection="1">
      <alignment horizontal="right" vertical="center"/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distributed" wrapText="1"/>
    </xf>
    <xf numFmtId="0" fontId="1" fillId="0" borderId="4" xfId="1" applyFill="1" applyBorder="1"/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27" xfId="1" applyFont="1" applyFill="1" applyBorder="1" applyAlignment="1" applyProtection="1">
      <alignment horizontal="center" vertical="center" wrapText="1"/>
      <protection locked="0"/>
    </xf>
    <xf numFmtId="0" fontId="0" fillId="3" borderId="27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165" fontId="13" fillId="3" borderId="8" xfId="1" applyNumberFormat="1" applyFont="1" applyFill="1" applyBorder="1"/>
    <xf numFmtId="165" fontId="13" fillId="3" borderId="34" xfId="1" applyNumberFormat="1" applyFont="1" applyFill="1" applyBorder="1"/>
    <xf numFmtId="0" fontId="1" fillId="3" borderId="0" xfId="1" applyFill="1" applyBorder="1"/>
    <xf numFmtId="0" fontId="1" fillId="0" borderId="8" xfId="1" applyFill="1" applyBorder="1" applyAlignment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4" fillId="7" borderId="24" xfId="1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left" vertical="center" wrapText="1"/>
      <protection locked="0"/>
    </xf>
    <xf numFmtId="164" fontId="5" fillId="7" borderId="13" xfId="3" applyNumberFormat="1" applyFont="1" applyFill="1" applyBorder="1" applyAlignment="1" applyProtection="1">
      <alignment horizontal="center" vertical="center" wrapText="1"/>
      <protection locked="0"/>
    </xf>
    <xf numFmtId="0" fontId="24" fillId="7" borderId="4" xfId="0" applyFont="1" applyFill="1" applyBorder="1" applyAlignment="1">
      <alignment vertical="center" wrapText="1"/>
    </xf>
    <xf numFmtId="0" fontId="24" fillId="7" borderId="11" xfId="0" applyFont="1" applyFill="1" applyBorder="1" applyAlignment="1">
      <alignment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13" fillId="3" borderId="4" xfId="1" applyFont="1" applyFill="1" applyBorder="1" applyAlignment="1">
      <alignment horizontal="center"/>
    </xf>
    <xf numFmtId="0" fontId="13" fillId="3" borderId="4" xfId="1" applyFont="1" applyFill="1" applyBorder="1"/>
    <xf numFmtId="0" fontId="13" fillId="3" borderId="5" xfId="1" applyFont="1" applyFill="1" applyBorder="1"/>
    <xf numFmtId="0" fontId="13" fillId="3" borderId="5" xfId="1" applyFont="1" applyFill="1" applyBorder="1" applyAlignment="1">
      <alignment horizontal="center"/>
    </xf>
    <xf numFmtId="9" fontId="13" fillId="3" borderId="5" xfId="1" applyNumberFormat="1" applyFont="1" applyFill="1" applyBorder="1"/>
    <xf numFmtId="2" fontId="13" fillId="3" borderId="4" xfId="1" applyNumberFormat="1" applyFont="1" applyFill="1" applyBorder="1" applyAlignment="1">
      <alignment horizontal="center"/>
    </xf>
    <xf numFmtId="0" fontId="4" fillId="3" borderId="29" xfId="1" applyFont="1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22" fillId="0" borderId="4" xfId="7" applyFont="1" applyBorder="1" applyAlignment="1" applyProtection="1">
      <alignment vertical="top" wrapText="1"/>
    </xf>
    <xf numFmtId="0" fontId="22" fillId="2" borderId="4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Border="1"/>
    <xf numFmtId="0" fontId="34" fillId="0" borderId="4" xfId="1" applyFont="1" applyFill="1" applyBorder="1" applyAlignment="1" applyProtection="1">
      <alignment horizontal="center" vertical="center" wrapText="1"/>
      <protection locked="0"/>
    </xf>
    <xf numFmtId="0" fontId="34" fillId="0" borderId="27" xfId="1" applyFont="1" applyFill="1" applyBorder="1" applyAlignment="1" applyProtection="1">
      <alignment horizontal="center" vertical="center" wrapText="1"/>
      <protection locked="0"/>
    </xf>
    <xf numFmtId="164" fontId="5" fillId="7" borderId="26" xfId="3" applyNumberFormat="1" applyFont="1" applyFill="1" applyBorder="1" applyAlignment="1" applyProtection="1">
      <alignment horizontal="center" vertical="center" wrapText="1"/>
      <protection locked="0"/>
    </xf>
    <xf numFmtId="2" fontId="22" fillId="7" borderId="4" xfId="0" applyNumberFormat="1" applyFont="1" applyFill="1" applyBorder="1" applyAlignment="1">
      <alignment horizontal="right" vertical="center" wrapText="1"/>
    </xf>
    <xf numFmtId="164" fontId="5" fillId="7" borderId="4" xfId="3" applyNumberFormat="1" applyFont="1" applyFill="1" applyBorder="1" applyAlignment="1" applyProtection="1">
      <alignment horizontal="right" vertical="center" wrapText="1"/>
      <protection locked="0"/>
    </xf>
    <xf numFmtId="0" fontId="26" fillId="2" borderId="4" xfId="0" applyFont="1" applyFill="1" applyBorder="1" applyAlignment="1">
      <alignment vertical="top" wrapText="1"/>
    </xf>
    <xf numFmtId="0" fontId="22" fillId="0" borderId="4" xfId="0" applyFont="1" applyBorder="1" applyProtection="1">
      <protection locked="0"/>
    </xf>
    <xf numFmtId="164" fontId="26" fillId="3" borderId="4" xfId="6" applyNumberFormat="1" applyFont="1" applyFill="1" applyBorder="1" applyAlignment="1" applyProtection="1">
      <alignment vertical="center" wrapText="1"/>
      <protection locked="0"/>
    </xf>
    <xf numFmtId="0" fontId="13" fillId="3" borderId="4" xfId="0" applyFont="1" applyFill="1" applyBorder="1" applyProtection="1">
      <protection locked="0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2" fontId="13" fillId="0" borderId="4" xfId="1" applyNumberFormat="1" applyFont="1" applyBorder="1"/>
    <xf numFmtId="2" fontId="13" fillId="0" borderId="5" xfId="1" applyNumberFormat="1" applyFont="1" applyBorder="1"/>
    <xf numFmtId="2" fontId="40" fillId="0" borderId="4" xfId="1" applyNumberFormat="1" applyFont="1" applyBorder="1"/>
    <xf numFmtId="2" fontId="13" fillId="0" borderId="0" xfId="1" applyNumberFormat="1" applyFont="1"/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164" fontId="34" fillId="7" borderId="4" xfId="3" applyNumberFormat="1" applyFont="1" applyFill="1" applyBorder="1" applyAlignment="1" applyProtection="1">
      <alignment horizontal="center" vertical="center" wrapText="1"/>
      <protection locked="0"/>
    </xf>
    <xf numFmtId="164" fontId="37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7" fillId="7" borderId="4" xfId="1" applyFont="1" applyFill="1" applyBorder="1" applyAlignment="1" applyProtection="1">
      <alignment horizontal="left" vertical="center" wrapText="1"/>
      <protection locked="0"/>
    </xf>
    <xf numFmtId="0" fontId="24" fillId="0" borderId="4" xfId="1" applyFont="1" applyBorder="1" applyAlignment="1">
      <alignment vertical="center" wrapText="1"/>
    </xf>
    <xf numFmtId="0" fontId="24" fillId="0" borderId="4" xfId="1" applyNumberFormat="1" applyFont="1" applyFill="1" applyBorder="1" applyAlignment="1">
      <alignment wrapText="1"/>
    </xf>
    <xf numFmtId="2" fontId="12" fillId="0" borderId="4" xfId="1" applyNumberFormat="1" applyFont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4" fillId="7" borderId="30" xfId="1" applyFont="1" applyFill="1" applyBorder="1" applyAlignment="1" applyProtection="1">
      <alignment horizontal="center" vertical="center" wrapText="1"/>
      <protection locked="0"/>
    </xf>
    <xf numFmtId="0" fontId="4" fillId="7" borderId="27" xfId="1" applyFont="1" applyFill="1" applyBorder="1" applyAlignment="1" applyProtection="1">
      <alignment horizontal="center" vertical="center" wrapText="1"/>
      <protection locked="0"/>
    </xf>
    <xf numFmtId="164" fontId="5" fillId="7" borderId="30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1" fillId="3" borderId="8" xfId="1" applyFill="1" applyBorder="1"/>
    <xf numFmtId="0" fontId="20" fillId="0" borderId="8" xfId="0" applyFont="1" applyBorder="1" applyAlignment="1">
      <alignment wrapText="1"/>
    </xf>
    <xf numFmtId="0" fontId="17" fillId="0" borderId="27" xfId="1" applyFont="1" applyFill="1" applyBorder="1" applyAlignment="1" applyProtection="1">
      <alignment horizontal="center" vertical="center" wrapText="1"/>
      <protection locked="0"/>
    </xf>
    <xf numFmtId="0" fontId="29" fillId="3" borderId="27" xfId="1" applyFont="1" applyFill="1" applyBorder="1" applyAlignment="1" applyProtection="1">
      <alignment horizontal="center" vertical="center" wrapText="1"/>
      <protection locked="0"/>
    </xf>
    <xf numFmtId="2" fontId="4" fillId="7" borderId="13" xfId="3" applyNumberFormat="1" applyFont="1" applyFill="1" applyBorder="1" applyAlignment="1" applyProtection="1">
      <alignment horizontal="center" vertical="center" wrapText="1"/>
      <protection locked="0"/>
    </xf>
    <xf numFmtId="0" fontId="10" fillId="7" borderId="42" xfId="1" applyFont="1" applyFill="1" applyBorder="1" applyAlignment="1" applyProtection="1">
      <alignment horizontal="center" vertical="center" wrapText="1"/>
      <protection locked="0"/>
    </xf>
    <xf numFmtId="0" fontId="26" fillId="7" borderId="27" xfId="0" applyFont="1" applyFill="1" applyBorder="1" applyAlignment="1">
      <alignment horizontal="left" vertical="top" wrapText="1"/>
    </xf>
    <xf numFmtId="0" fontId="43" fillId="7" borderId="27" xfId="0" applyFont="1" applyFill="1" applyBorder="1" applyAlignment="1">
      <alignment horizontal="center" vertical="center" wrapText="1"/>
    </xf>
    <xf numFmtId="0" fontId="44" fillId="7" borderId="27" xfId="0" applyFont="1" applyFill="1" applyBorder="1" applyAlignment="1">
      <alignment horizontal="left" wrapText="1"/>
    </xf>
    <xf numFmtId="0" fontId="1" fillId="7" borderId="0" xfId="1" applyFill="1" applyBorder="1" applyProtection="1">
      <protection locked="0"/>
    </xf>
    <xf numFmtId="0" fontId="4" fillId="7" borderId="42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 applyProtection="1">
      <alignment horizontal="center" vertical="center" wrapText="1"/>
      <protection locked="0"/>
    </xf>
    <xf numFmtId="0" fontId="26" fillId="7" borderId="4" xfId="0" applyFont="1" applyFill="1" applyBorder="1" applyAlignment="1">
      <alignment horizontal="left" vertical="top" wrapText="1"/>
    </xf>
    <xf numFmtId="0" fontId="43" fillId="7" borderId="4" xfId="0" applyFont="1" applyFill="1" applyBorder="1" applyAlignment="1">
      <alignment horizontal="center" vertical="center" wrapText="1"/>
    </xf>
    <xf numFmtId="0" fontId="44" fillId="7" borderId="4" xfId="0" applyFont="1" applyFill="1" applyBorder="1" applyAlignment="1">
      <alignment horizontal="left" wrapText="1"/>
    </xf>
    <xf numFmtId="0" fontId="1" fillId="7" borderId="4" xfId="1" applyFill="1" applyBorder="1" applyProtection="1">
      <protection locked="0"/>
    </xf>
    <xf numFmtId="0" fontId="45" fillId="8" borderId="39" xfId="0" applyNumberFormat="1" applyFont="1" applyFill="1" applyBorder="1" applyAlignment="1">
      <alignment horizontal="left" vertical="center" wrapText="1"/>
    </xf>
    <xf numFmtId="0" fontId="1" fillId="0" borderId="4" xfId="1" applyNumberFormat="1" applyBorder="1" applyProtection="1">
      <protection locked="0"/>
    </xf>
    <xf numFmtId="0" fontId="26" fillId="0" borderId="39" xfId="0" applyNumberFormat="1" applyFont="1" applyBorder="1" applyAlignment="1">
      <alignment horizontal="left" vertical="top" wrapText="1"/>
    </xf>
    <xf numFmtId="0" fontId="27" fillId="0" borderId="4" xfId="0" applyNumberFormat="1" applyFont="1" applyBorder="1" applyAlignment="1">
      <alignment horizontal="left" vertical="top" wrapText="1"/>
    </xf>
    <xf numFmtId="0" fontId="24" fillId="0" borderId="4" xfId="1" applyNumberFormat="1" applyFont="1" applyBorder="1" applyAlignment="1">
      <alignment horizontal="center" vertical="center"/>
    </xf>
    <xf numFmtId="0" fontId="1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9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1" applyNumberFormat="1" applyFont="1" applyBorder="1" applyAlignment="1">
      <alignment horizontal="center" vertical="center"/>
    </xf>
    <xf numFmtId="0" fontId="45" fillId="0" borderId="39" xfId="0" applyNumberFormat="1" applyFont="1" applyBorder="1" applyAlignment="1">
      <alignment horizontal="left" vertical="top" wrapText="1"/>
    </xf>
    <xf numFmtId="0" fontId="45" fillId="0" borderId="0" xfId="0" applyNumberFormat="1" applyFont="1" applyAlignment="1">
      <alignment horizontal="left" vertical="top" wrapText="1"/>
    </xf>
    <xf numFmtId="0" fontId="26" fillId="0" borderId="41" xfId="0" applyNumberFormat="1" applyFont="1" applyBorder="1" applyAlignment="1">
      <alignment horizontal="left" vertical="top" wrapText="1"/>
    </xf>
    <xf numFmtId="0" fontId="1" fillId="0" borderId="5" xfId="1" applyNumberFormat="1" applyBorder="1" applyProtection="1">
      <protection locked="0"/>
    </xf>
    <xf numFmtId="0" fontId="26" fillId="0" borderId="4" xfId="0" applyNumberFormat="1" applyFont="1" applyBorder="1" applyAlignment="1">
      <alignment horizontal="left" vertical="top" wrapText="1"/>
    </xf>
    <xf numFmtId="0" fontId="1" fillId="0" borderId="28" xfId="1" applyNumberFormat="1" applyBorder="1" applyProtection="1">
      <protection locked="0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left" wrapText="1"/>
    </xf>
    <xf numFmtId="0" fontId="46" fillId="0" borderId="0" xfId="0" applyNumberFormat="1" applyFont="1" applyAlignment="1">
      <alignment horizontal="center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0" fontId="24" fillId="0" borderId="43" xfId="0" applyNumberFormat="1" applyFont="1" applyBorder="1" applyAlignment="1">
      <alignment horizontal="center" vertical="center" wrapText="1"/>
    </xf>
    <xf numFmtId="0" fontId="12" fillId="0" borderId="41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wrapText="1"/>
    </xf>
    <xf numFmtId="2" fontId="34" fillId="7" borderId="25" xfId="3" applyNumberFormat="1" applyFont="1" applyFill="1" applyBorder="1" applyAlignment="1" applyProtection="1">
      <alignment horizontal="center" vertical="center" wrapText="1"/>
      <protection locked="0"/>
    </xf>
    <xf numFmtId="0" fontId="34" fillId="7" borderId="25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1" applyFont="1" applyBorder="1" applyAlignment="1">
      <alignment horizontal="center" vertical="center"/>
    </xf>
    <xf numFmtId="0" fontId="17" fillId="2" borderId="8" xfId="1" applyFont="1" applyFill="1" applyBorder="1" applyAlignment="1" applyProtection="1">
      <alignment horizontal="center" vertical="center" wrapText="1"/>
      <protection locked="0"/>
    </xf>
    <xf numFmtId="0" fontId="24" fillId="0" borderId="34" xfId="1" applyFont="1" applyBorder="1" applyAlignment="1">
      <alignment horizontal="center" vertical="center"/>
    </xf>
    <xf numFmtId="0" fontId="34" fillId="7" borderId="27" xfId="3" applyNumberFormat="1" applyFont="1" applyFill="1" applyBorder="1" applyAlignment="1" applyProtection="1">
      <alignment horizontal="center" vertical="center" wrapText="1"/>
      <protection locked="0"/>
    </xf>
    <xf numFmtId="164" fontId="34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24" fillId="7" borderId="4" xfId="1" applyFont="1" applyFill="1" applyBorder="1" applyAlignment="1">
      <alignment horizontal="left" vertical="top" wrapText="1"/>
    </xf>
    <xf numFmtId="0" fontId="24" fillId="7" borderId="4" xfId="1" applyFont="1" applyFill="1" applyBorder="1" applyAlignment="1">
      <alignment horizontal="center" vertical="center"/>
    </xf>
    <xf numFmtId="0" fontId="17" fillId="7" borderId="4" xfId="1" applyFont="1" applyFill="1" applyBorder="1" applyAlignment="1" applyProtection="1">
      <alignment horizontal="center" vertical="center" wrapText="1"/>
      <protection locked="0"/>
    </xf>
    <xf numFmtId="0" fontId="1" fillId="7" borderId="4" xfId="1" applyFill="1" applyBorder="1"/>
    <xf numFmtId="0" fontId="13" fillId="0" borderId="4" xfId="1" applyFont="1" applyBorder="1" applyAlignment="1">
      <alignment horizontal="right"/>
    </xf>
    <xf numFmtId="164" fontId="22" fillId="3" borderId="4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>
      <alignment vertical="top" wrapText="1"/>
    </xf>
    <xf numFmtId="0" fontId="17" fillId="3" borderId="30" xfId="1" applyFont="1" applyFill="1" applyBorder="1" applyAlignment="1" applyProtection="1">
      <alignment horizontal="center" vertical="center" wrapText="1"/>
      <protection locked="0"/>
    </xf>
    <xf numFmtId="164" fontId="29" fillId="3" borderId="4" xfId="3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1" applyNumberFormat="1" applyBorder="1" applyAlignment="1">
      <alignment horizontal="center" vertical="center"/>
    </xf>
    <xf numFmtId="0" fontId="17" fillId="0" borderId="8" xfId="4" applyFont="1" applyBorder="1" applyAlignment="1">
      <alignment horizontal="left" vertical="top" wrapText="1"/>
    </xf>
    <xf numFmtId="166" fontId="17" fillId="3" borderId="4" xfId="4" applyNumberFormat="1" applyFont="1" applyFill="1" applyBorder="1" applyAlignment="1">
      <alignment horizontal="center" vertical="center" wrapText="1"/>
    </xf>
    <xf numFmtId="166" fontId="17" fillId="3" borderId="4" xfId="4" applyNumberFormat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165" fontId="24" fillId="3" borderId="4" xfId="1" applyNumberFormat="1" applyFont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166" fontId="17" fillId="3" borderId="4" xfId="4" applyNumberFormat="1" applyFont="1" applyFill="1" applyBorder="1" applyAlignment="1">
      <alignment horizontal="center" vertical="top"/>
    </xf>
    <xf numFmtId="0" fontId="24" fillId="3" borderId="4" xfId="1" applyFont="1" applyFill="1" applyBorder="1" applyAlignment="1">
      <alignment horizontal="center" vertical="top"/>
    </xf>
    <xf numFmtId="0" fontId="1" fillId="3" borderId="30" xfId="1" applyFill="1" applyBorder="1" applyAlignment="1"/>
    <xf numFmtId="0" fontId="24" fillId="0" borderId="4" xfId="1" applyFont="1" applyBorder="1" applyAlignment="1">
      <alignment vertical="top" wrapText="1"/>
    </xf>
    <xf numFmtId="0" fontId="24" fillId="3" borderId="8" xfId="0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 wrapText="1"/>
    </xf>
    <xf numFmtId="0" fontId="4" fillId="3" borderId="22" xfId="1" applyFont="1" applyFill="1" applyBorder="1" applyAlignment="1" applyProtection="1">
      <alignment horizontal="center" vertical="center" wrapText="1"/>
      <protection locked="0"/>
    </xf>
    <xf numFmtId="165" fontId="24" fillId="3" borderId="4" xfId="1" applyNumberFormat="1" applyFont="1" applyFill="1" applyBorder="1" applyAlignment="1">
      <alignment horizontal="center" vertical="top"/>
    </xf>
    <xf numFmtId="0" fontId="21" fillId="3" borderId="4" xfId="0" applyFont="1" applyFill="1" applyBorder="1" applyAlignment="1">
      <alignment horizontal="center" vertical="center" wrapText="1"/>
    </xf>
    <xf numFmtId="0" fontId="1" fillId="3" borderId="4" xfId="1" applyFill="1" applyBorder="1" applyAlignment="1"/>
    <xf numFmtId="49" fontId="20" fillId="0" borderId="4" xfId="0" applyNumberFormat="1" applyFont="1" applyBorder="1" applyAlignment="1">
      <alignment horizontal="left" wrapText="1"/>
    </xf>
    <xf numFmtId="0" fontId="24" fillId="0" borderId="4" xfId="1" applyFont="1" applyBorder="1" applyAlignment="1" applyProtection="1">
      <alignment wrapText="1"/>
      <protection locked="0"/>
    </xf>
    <xf numFmtId="165" fontId="41" fillId="0" borderId="4" xfId="1" applyNumberFormat="1" applyFont="1" applyBorder="1" applyAlignment="1">
      <alignment horizontal="center" vertical="center"/>
    </xf>
    <xf numFmtId="0" fontId="41" fillId="0" borderId="4" xfId="1" applyFont="1" applyBorder="1" applyAlignment="1">
      <alignment horizontal="center" vertical="center"/>
    </xf>
    <xf numFmtId="165" fontId="41" fillId="3" borderId="4" xfId="1" applyNumberFormat="1" applyFont="1" applyFill="1" applyBorder="1" applyAlignment="1">
      <alignment horizontal="center" vertical="center"/>
    </xf>
    <xf numFmtId="0" fontId="41" fillId="3" borderId="4" xfId="1" applyFont="1" applyFill="1" applyBorder="1" applyAlignment="1">
      <alignment horizontal="center" vertical="center"/>
    </xf>
    <xf numFmtId="165" fontId="20" fillId="0" borderId="4" xfId="0" applyNumberFormat="1" applyFont="1" applyBorder="1" applyAlignment="1">
      <alignment horizontal="center" vertical="center"/>
    </xf>
    <xf numFmtId="165" fontId="17" fillId="0" borderId="4" xfId="4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top"/>
    </xf>
    <xf numFmtId="0" fontId="24" fillId="0" borderId="4" xfId="1" applyFont="1" applyBorder="1" applyAlignment="1">
      <alignment horizontal="center" wrapText="1"/>
    </xf>
    <xf numFmtId="0" fontId="24" fillId="0" borderId="5" xfId="1" applyFont="1" applyBorder="1"/>
    <xf numFmtId="0" fontId="24" fillId="0" borderId="4" xfId="1" applyFont="1" applyBorder="1" applyAlignment="1">
      <alignment horizontal="center"/>
    </xf>
    <xf numFmtId="0" fontId="24" fillId="0" borderId="33" xfId="1" applyFont="1" applyBorder="1" applyAlignment="1">
      <alignment horizontal="center"/>
    </xf>
    <xf numFmtId="0" fontId="24" fillId="0" borderId="33" xfId="1" applyFont="1" applyBorder="1"/>
    <xf numFmtId="0" fontId="24" fillId="0" borderId="31" xfId="1" applyFont="1" applyBorder="1" applyAlignment="1">
      <alignment horizontal="left" wrapText="1"/>
    </xf>
    <xf numFmtId="0" fontId="24" fillId="0" borderId="29" xfId="1" applyFont="1" applyBorder="1" applyAlignment="1">
      <alignment horizontal="left" wrapText="1"/>
    </xf>
    <xf numFmtId="0" fontId="24" fillId="3" borderId="4" xfId="1" applyFont="1" applyFill="1" applyBorder="1"/>
    <xf numFmtId="0" fontId="24" fillId="0" borderId="8" xfId="1" applyFont="1" applyBorder="1"/>
    <xf numFmtId="0" fontId="24" fillId="3" borderId="4" xfId="1" applyFont="1" applyFill="1" applyBorder="1" applyAlignment="1">
      <alignment horizontal="center"/>
    </xf>
    <xf numFmtId="164" fontId="5" fillId="7" borderId="25" xfId="3" applyNumberFormat="1" applyFont="1" applyFill="1" applyBorder="1" applyAlignment="1" applyProtection="1">
      <alignment horizontal="center" vertical="center" wrapText="1"/>
      <protection locked="0"/>
    </xf>
    <xf numFmtId="0" fontId="5" fillId="7" borderId="37" xfId="0" applyFont="1" applyFill="1" applyBorder="1" applyAlignment="1" applyProtection="1">
      <alignment horizontal="center" vertical="center" wrapText="1"/>
    </xf>
    <xf numFmtId="164" fontId="30" fillId="7" borderId="4" xfId="3" applyNumberFormat="1" applyFont="1" applyFill="1" applyBorder="1" applyAlignment="1" applyProtection="1">
      <alignment horizontal="right" wrapText="1"/>
      <protection locked="0"/>
    </xf>
    <xf numFmtId="0" fontId="1" fillId="7" borderId="8" xfId="1" applyFill="1" applyBorder="1" applyAlignment="1">
      <alignment horizontal="center" vertical="center" wrapText="1"/>
    </xf>
    <xf numFmtId="2" fontId="9" fillId="7" borderId="4" xfId="1" applyNumberFormat="1" applyFont="1" applyFill="1" applyBorder="1" applyAlignment="1">
      <alignment horizontal="right" wrapText="1"/>
    </xf>
    <xf numFmtId="0" fontId="13" fillId="7" borderId="8" xfId="1" applyFont="1" applyFill="1" applyBorder="1"/>
    <xf numFmtId="0" fontId="1" fillId="7" borderId="8" xfId="1" applyFill="1" applyBorder="1"/>
    <xf numFmtId="0" fontId="4" fillId="7" borderId="8" xfId="1" applyFont="1" applyFill="1" applyBorder="1" applyAlignment="1" applyProtection="1">
      <alignment horizontal="center" vertical="center" wrapText="1"/>
      <protection locked="0"/>
    </xf>
    <xf numFmtId="0" fontId="24" fillId="7" borderId="8" xfId="0" applyFont="1" applyFill="1" applyBorder="1" applyAlignment="1">
      <alignment vertical="center" wrapText="1"/>
    </xf>
    <xf numFmtId="164" fontId="30" fillId="7" borderId="8" xfId="3" applyNumberFormat="1" applyFont="1" applyFill="1" applyBorder="1" applyAlignment="1" applyProtection="1">
      <alignment horizontal="right" wrapText="1"/>
      <protection locked="0"/>
    </xf>
    <xf numFmtId="164" fontId="5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37" xfId="0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>
      <alignment vertical="center" wrapText="1"/>
    </xf>
    <xf numFmtId="0" fontId="24" fillId="6" borderId="8" xfId="0" applyFont="1" applyFill="1" applyBorder="1" applyAlignment="1">
      <alignment vertical="center" wrapText="1"/>
    </xf>
    <xf numFmtId="0" fontId="34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1" applyFill="1" applyBorder="1" applyAlignment="1">
      <alignment horizontal="center" vertical="center" wrapText="1"/>
    </xf>
    <xf numFmtId="0" fontId="1" fillId="0" borderId="0" xfId="1" applyBorder="1"/>
    <xf numFmtId="2" fontId="1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166" fontId="17" fillId="0" borderId="4" xfId="4" applyNumberFormat="1" applyFont="1" applyFill="1" applyBorder="1" applyAlignment="1">
      <alignment horizontal="center" vertical="top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19" xfId="1" applyFont="1" applyFill="1" applyBorder="1" applyAlignment="1" applyProtection="1">
      <alignment horizontal="center" vertical="center" wrapText="1"/>
      <protection locked="0"/>
    </xf>
    <xf numFmtId="0" fontId="9" fillId="3" borderId="20" xfId="1" applyFont="1" applyFill="1" applyBorder="1" applyAlignment="1" applyProtection="1">
      <alignment horizontal="center" vertical="center" wrapText="1"/>
      <protection locked="0"/>
    </xf>
    <xf numFmtId="0" fontId="10" fillId="2" borderId="17" xfId="1" applyFont="1" applyFill="1" applyBorder="1" applyAlignment="1" applyProtection="1">
      <alignment horizontal="center" vertical="center" wrapText="1"/>
      <protection locked="0"/>
    </xf>
    <xf numFmtId="0" fontId="10" fillId="2" borderId="16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17" xfId="1" applyFont="1" applyFill="1" applyBorder="1" applyAlignment="1" applyProtection="1">
      <alignment horizontal="center" vertical="top"/>
      <protection locked="0"/>
    </xf>
    <xf numFmtId="0" fontId="7" fillId="2" borderId="16" xfId="1" applyFont="1" applyFill="1" applyBorder="1" applyAlignment="1" applyProtection="1">
      <alignment horizontal="center" vertical="top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21" xfId="1" applyFont="1" applyFill="1" applyBorder="1" applyAlignment="1" applyProtection="1">
      <alignment horizontal="center" vertical="center" wrapText="1"/>
      <protection locked="0"/>
    </xf>
    <xf numFmtId="0" fontId="2" fillId="3" borderId="22" xfId="1" applyFont="1" applyFill="1" applyBorder="1" applyAlignment="1" applyProtection="1">
      <alignment horizontal="center" vertical="center" wrapText="1"/>
      <protection locked="0"/>
    </xf>
    <xf numFmtId="0" fontId="2" fillId="3" borderId="2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1" fillId="0" borderId="8" xfId="1" applyBorder="1" applyAlignment="1"/>
    <xf numFmtId="0" fontId="1" fillId="0" borderId="29" xfId="1" applyBorder="1" applyAlignment="1"/>
    <xf numFmtId="0" fontId="1" fillId="0" borderId="30" xfId="1" applyBorder="1" applyAlignment="1"/>
    <xf numFmtId="0" fontId="0" fillId="7" borderId="27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49" fontId="24" fillId="0" borderId="4" xfId="0" applyNumberFormat="1" applyFont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1" fillId="0" borderId="8" xfId="1" applyFill="1" applyBorder="1" applyAlignment="1">
      <alignment horizontal="center" vertical="center" wrapText="1"/>
    </xf>
    <xf numFmtId="0" fontId="1" fillId="0" borderId="29" xfId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29" xfId="1" applyBorder="1" applyAlignment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29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3" borderId="29" xfId="1" applyFont="1" applyFill="1" applyBorder="1" applyAlignment="1" applyProtection="1">
      <alignment horizontal="center" vertical="center" wrapText="1"/>
      <protection locked="0"/>
    </xf>
    <xf numFmtId="0" fontId="4" fillId="3" borderId="30" xfId="1" applyFont="1" applyFill="1" applyBorder="1" applyAlignment="1" applyProtection="1">
      <alignment horizontal="center" vertical="center" wrapText="1"/>
      <protection locked="0"/>
    </xf>
    <xf numFmtId="0" fontId="22" fillId="7" borderId="8" xfId="7" applyFont="1" applyFill="1" applyBorder="1" applyAlignment="1" applyProtection="1">
      <alignment horizontal="right" vertical="top" wrapText="1"/>
    </xf>
    <xf numFmtId="0" fontId="22" fillId="7" borderId="29" xfId="7" applyFont="1" applyFill="1" applyBorder="1" applyAlignment="1" applyProtection="1">
      <alignment horizontal="right" vertical="top" wrapText="1"/>
    </xf>
    <xf numFmtId="0" fontId="22" fillId="7" borderId="30" xfId="7" applyFont="1" applyFill="1" applyBorder="1" applyAlignment="1" applyProtection="1">
      <alignment horizontal="right" vertical="top" wrapText="1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3" fillId="3" borderId="8" xfId="1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17" fillId="0" borderId="30" xfId="1" applyFont="1" applyFill="1" applyBorder="1" applyAlignment="1" applyProtection="1">
      <alignment horizontal="center" vertical="center" wrapText="1"/>
      <protection locked="0"/>
    </xf>
    <xf numFmtId="49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0" applyNumberFormat="1" applyFont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165" fontId="24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49" fontId="24" fillId="0" borderId="4" xfId="0" applyNumberFormat="1" applyFont="1" applyFill="1" applyBorder="1" applyAlignment="1" applyProtection="1">
      <alignment vertical="top" wrapText="1"/>
      <protection locked="0"/>
    </xf>
    <xf numFmtId="0" fontId="24" fillId="0" borderId="4" xfId="0" applyFont="1" applyFill="1" applyBorder="1" applyAlignment="1">
      <alignment wrapText="1"/>
    </xf>
    <xf numFmtId="49" fontId="24" fillId="0" borderId="4" xfId="0" applyNumberFormat="1" applyFont="1" applyFill="1" applyBorder="1" applyAlignment="1">
      <alignment vertical="top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/>
    </xf>
    <xf numFmtId="2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4" xfId="0" applyNumberFormat="1" applyFont="1" applyFill="1" applyBorder="1" applyAlignment="1">
      <alignment horizontal="center" vertical="center" wrapText="1"/>
    </xf>
    <xf numFmtId="2" fontId="24" fillId="0" borderId="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4" fillId="0" borderId="4" xfId="1" applyFont="1" applyBorder="1" applyAlignment="1">
      <alignment horizontal="left"/>
    </xf>
    <xf numFmtId="0" fontId="24" fillId="0" borderId="8" xfId="1" applyFont="1" applyBorder="1" applyAlignment="1">
      <alignment horizontal="left" wrapText="1"/>
    </xf>
    <xf numFmtId="0" fontId="24" fillId="0" borderId="34" xfId="1" applyFont="1" applyBorder="1"/>
    <xf numFmtId="0" fontId="24" fillId="0" borderId="11" xfId="1" applyFont="1" applyBorder="1" applyAlignment="1">
      <alignment horizontal="left" wrapText="1"/>
    </xf>
    <xf numFmtId="164" fontId="34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34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wrapText="1"/>
    </xf>
    <xf numFmtId="0" fontId="13" fillId="0" borderId="0" xfId="1" applyFont="1"/>
    <xf numFmtId="0" fontId="36" fillId="6" borderId="5" xfId="1" applyFont="1" applyFill="1" applyBorder="1" applyAlignment="1">
      <alignment horizontal="center" vertical="center" wrapText="1"/>
    </xf>
    <xf numFmtId="0" fontId="35" fillId="6" borderId="28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>
      <alignment horizontal="center" vertical="center" wrapText="1"/>
    </xf>
  </cellXfs>
  <cellStyles count="8">
    <cellStyle name="Excel Built-in Comma" xfId="5"/>
    <cellStyle name="Excel Built-in Normal" xfId="4"/>
    <cellStyle name="Гиперссылка" xfId="7" builtinId="8"/>
    <cellStyle name="Обычный" xfId="0" builtinId="0"/>
    <cellStyle name="Обычный 2" xfId="1"/>
    <cellStyle name="Финансовый" xfId="6" builtinId="3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workbookViewId="0">
      <selection activeCell="A7" sqref="A7:L7"/>
    </sheetView>
  </sheetViews>
  <sheetFormatPr defaultRowHeight="12.75"/>
  <cols>
    <col min="1" max="1" width="32.42578125" style="3" customWidth="1"/>
    <col min="2" max="2" width="37.85546875" style="3" customWidth="1"/>
    <col min="3" max="3" width="22.28515625" style="3" customWidth="1"/>
    <col min="4" max="4" width="22" style="3" bestFit="1" customWidth="1"/>
    <col min="5" max="12" width="14.28515625" style="3" customWidth="1"/>
    <col min="13" max="13" width="15.42578125" style="3" customWidth="1"/>
    <col min="14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3" s="1" customFormat="1" ht="12.75" customHeight="1">
      <c r="A1" s="404" t="s">
        <v>13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1" customFormat="1" ht="21" customHeight="1">
      <c r="A2" s="406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3" s="1" customFormat="1" ht="7.5" customHeight="1">
      <c r="A3" s="407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s="2" customFormat="1" ht="42.75" customHeight="1">
      <c r="A4" s="411" t="s">
        <v>15</v>
      </c>
      <c r="B4" s="414" t="s">
        <v>5</v>
      </c>
      <c r="C4" s="414" t="s">
        <v>3</v>
      </c>
      <c r="D4" s="414" t="s">
        <v>6</v>
      </c>
      <c r="E4" s="414" t="s">
        <v>7</v>
      </c>
      <c r="F4" s="414"/>
      <c r="G4" s="414"/>
      <c r="H4" s="414"/>
      <c r="I4" s="414"/>
      <c r="J4" s="414"/>
      <c r="K4" s="414"/>
      <c r="L4" s="414"/>
      <c r="M4" s="399" t="s">
        <v>8</v>
      </c>
    </row>
    <row r="5" spans="1:13" s="2" customFormat="1" ht="18.75">
      <c r="A5" s="412"/>
      <c r="B5" s="414"/>
      <c r="C5" s="414"/>
      <c r="D5" s="414"/>
      <c r="E5" s="414" t="s">
        <v>9</v>
      </c>
      <c r="F5" s="414"/>
      <c r="G5" s="414" t="s">
        <v>10</v>
      </c>
      <c r="H5" s="414"/>
      <c r="I5" s="409" t="s">
        <v>11</v>
      </c>
      <c r="J5" s="410"/>
      <c r="K5" s="414" t="s">
        <v>12</v>
      </c>
      <c r="L5" s="414"/>
      <c r="M5" s="400"/>
    </row>
    <row r="6" spans="1:13" s="2" customFormat="1" ht="37.5" customHeight="1" thickBot="1">
      <c r="A6" s="413"/>
      <c r="B6" s="415"/>
      <c r="C6" s="415"/>
      <c r="D6" s="415"/>
      <c r="E6" s="16" t="s">
        <v>0</v>
      </c>
      <c r="F6" s="16" t="s">
        <v>1</v>
      </c>
      <c r="G6" s="16" t="s">
        <v>0</v>
      </c>
      <c r="H6" s="16" t="s">
        <v>1</v>
      </c>
      <c r="I6" s="16" t="s">
        <v>0</v>
      </c>
      <c r="J6" s="16" t="s">
        <v>1</v>
      </c>
      <c r="K6" s="16" t="s">
        <v>0</v>
      </c>
      <c r="L6" s="16" t="s">
        <v>1</v>
      </c>
      <c r="M6" s="401"/>
    </row>
    <row r="7" spans="1:13" s="1" customFormat="1" ht="20.25" customHeight="1">
      <c r="A7" s="402" t="s">
        <v>14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21"/>
    </row>
    <row r="8" spans="1:13">
      <c r="A8" s="12"/>
      <c r="B8" s="4"/>
      <c r="C8" s="4"/>
      <c r="D8" s="4"/>
      <c r="E8" s="4"/>
      <c r="F8" s="4"/>
      <c r="G8" s="4"/>
      <c r="H8" s="4"/>
      <c r="I8" s="4"/>
      <c r="J8" s="17"/>
      <c r="K8" s="17"/>
      <c r="L8" s="4"/>
      <c r="M8" s="13"/>
    </row>
    <row r="9" spans="1:13">
      <c r="A9" s="12"/>
      <c r="B9" s="4"/>
      <c r="C9" s="4"/>
      <c r="D9" s="4"/>
      <c r="E9" s="4"/>
      <c r="F9" s="4"/>
      <c r="G9" s="4"/>
      <c r="H9" s="4"/>
      <c r="I9" s="4"/>
      <c r="J9" s="17"/>
      <c r="K9" s="17"/>
      <c r="L9" s="4"/>
      <c r="M9" s="13"/>
    </row>
    <row r="10" spans="1:13">
      <c r="A10" s="12"/>
      <c r="B10" s="4"/>
      <c r="C10" s="4"/>
      <c r="D10" s="4"/>
      <c r="E10" s="4"/>
      <c r="F10" s="4"/>
      <c r="G10" s="4"/>
      <c r="H10" s="4"/>
      <c r="I10" s="4"/>
      <c r="J10" s="17"/>
      <c r="K10" s="17"/>
      <c r="L10" s="4"/>
      <c r="M10" s="13"/>
    </row>
    <row r="11" spans="1:13">
      <c r="A11" s="12"/>
      <c r="B11" s="4"/>
      <c r="C11" s="4"/>
      <c r="D11" s="4"/>
      <c r="E11" s="4"/>
      <c r="F11" s="4"/>
      <c r="G11" s="4"/>
      <c r="H11" s="4"/>
      <c r="I11" s="4"/>
      <c r="J11" s="17"/>
      <c r="K11" s="17"/>
      <c r="L11" s="4"/>
      <c r="M11" s="13"/>
    </row>
    <row r="12" spans="1:13">
      <c r="A12" s="12"/>
      <c r="B12" s="4"/>
      <c r="C12" s="4"/>
      <c r="D12" s="4"/>
      <c r="E12" s="4"/>
      <c r="F12" s="4"/>
      <c r="G12" s="4"/>
      <c r="H12" s="4"/>
      <c r="I12" s="4"/>
      <c r="J12" s="17"/>
      <c r="K12" s="17"/>
      <c r="L12" s="4"/>
      <c r="M12" s="13"/>
    </row>
    <row r="13" spans="1:13">
      <c r="A13" s="12"/>
      <c r="B13" s="4"/>
      <c r="C13" s="4"/>
      <c r="D13" s="4"/>
      <c r="E13" s="4"/>
      <c r="F13" s="4"/>
      <c r="G13" s="4"/>
      <c r="H13" s="4"/>
      <c r="I13" s="4"/>
      <c r="J13" s="17"/>
      <c r="K13" s="17"/>
      <c r="L13" s="4"/>
      <c r="M13" s="13"/>
    </row>
    <row r="14" spans="1:13">
      <c r="A14" s="12"/>
      <c r="B14" s="4"/>
      <c r="C14" s="4"/>
      <c r="D14" s="4"/>
      <c r="E14" s="4"/>
      <c r="F14" s="4"/>
      <c r="G14" s="4"/>
      <c r="H14" s="4"/>
      <c r="I14" s="4"/>
      <c r="J14" s="17"/>
      <c r="K14" s="17"/>
      <c r="L14" s="4"/>
      <c r="M14" s="13"/>
    </row>
    <row r="15" spans="1:13" ht="13.5" thickBot="1">
      <c r="A15" s="14"/>
      <c r="B15" s="15"/>
      <c r="C15" s="15"/>
      <c r="D15" s="15"/>
      <c r="E15" s="15"/>
      <c r="F15" s="15"/>
      <c r="G15" s="15"/>
      <c r="H15" s="15"/>
      <c r="I15" s="15"/>
      <c r="J15" s="18"/>
      <c r="K15" s="18"/>
      <c r="L15" s="19"/>
      <c r="M15" s="22"/>
    </row>
    <row r="16" spans="1:13" s="1" customFormat="1" ht="32.25" customHeight="1" thickBot="1">
      <c r="A16" s="5" t="s">
        <v>16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20"/>
      <c r="M16" s="8"/>
    </row>
    <row r="17" spans="1:13" s="1" customFormat="1" ht="37.5" customHeight="1" thickBot="1">
      <c r="A17" s="5" t="s">
        <v>2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21" spans="1:13" ht="15">
      <c r="A21" s="23" t="s">
        <v>4</v>
      </c>
    </row>
    <row r="22" spans="1:13" ht="15">
      <c r="A22" s="23"/>
    </row>
  </sheetData>
  <mergeCells count="12">
    <mergeCell ref="M4:M6"/>
    <mergeCell ref="A7:L7"/>
    <mergeCell ref="A1:M3"/>
    <mergeCell ref="I5:J5"/>
    <mergeCell ref="A4:A6"/>
    <mergeCell ref="B4:B6"/>
    <mergeCell ref="C4:C6"/>
    <mergeCell ref="D4:D6"/>
    <mergeCell ref="E5:F5"/>
    <mergeCell ref="G5:H5"/>
    <mergeCell ref="K5:L5"/>
    <mergeCell ref="E4:L4"/>
  </mergeCells>
  <pageMargins left="0.23622047244094491" right="0.19685039370078741" top="0.39370078740157483" bottom="0.19685039370078741" header="0.23622047244094491" footer="0.19685039370078741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7"/>
  <sheetViews>
    <sheetView tabSelected="1" view="pageBreakPreview" topLeftCell="C1" zoomScaleNormal="66" zoomScaleSheetLayoutView="100" workbookViewId="0">
      <selection activeCell="A4" sqref="A4:A6"/>
    </sheetView>
  </sheetViews>
  <sheetFormatPr defaultRowHeight="12.75"/>
  <cols>
    <col min="1" max="1" width="32.42578125" style="30" customWidth="1"/>
    <col min="2" max="2" width="37.85546875" style="3" customWidth="1"/>
    <col min="3" max="3" width="22.28515625" style="3" customWidth="1"/>
    <col min="4" max="4" width="22" style="3" bestFit="1" customWidth="1"/>
    <col min="5" max="5" width="18.42578125" style="3" customWidth="1"/>
    <col min="6" max="6" width="18" style="3" customWidth="1"/>
    <col min="7" max="7" width="16.7109375" style="3" customWidth="1"/>
    <col min="8" max="8" width="17.42578125" style="3" customWidth="1"/>
    <col min="9" max="9" width="17.85546875" style="3" customWidth="1"/>
    <col min="10" max="10" width="19" style="3" customWidth="1"/>
    <col min="11" max="11" width="16.7109375" style="3" customWidth="1"/>
    <col min="12" max="12" width="19" style="3" customWidth="1"/>
    <col min="13" max="13" width="15.42578125" style="3" customWidth="1"/>
    <col min="14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3" s="1" customFormat="1" ht="12.75" customHeight="1">
      <c r="A1" s="404" t="s">
        <v>395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s="1" customFormat="1" ht="21" customHeight="1">
      <c r="A2" s="406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3" s="1" customFormat="1" ht="7.5" customHeight="1">
      <c r="A3" s="407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 s="2" customFormat="1" ht="42.75" customHeight="1">
      <c r="A4" s="411" t="s">
        <v>15</v>
      </c>
      <c r="B4" s="414" t="s">
        <v>5</v>
      </c>
      <c r="C4" s="414" t="s">
        <v>3</v>
      </c>
      <c r="D4" s="414" t="s">
        <v>6</v>
      </c>
      <c r="E4" s="414" t="s">
        <v>7</v>
      </c>
      <c r="F4" s="414"/>
      <c r="G4" s="414"/>
      <c r="H4" s="414"/>
      <c r="I4" s="414"/>
      <c r="J4" s="414"/>
      <c r="K4" s="414"/>
      <c r="L4" s="414"/>
      <c r="M4" s="399" t="s">
        <v>8</v>
      </c>
    </row>
    <row r="5" spans="1:13" s="2" customFormat="1" ht="18.75">
      <c r="A5" s="412"/>
      <c r="B5" s="414"/>
      <c r="C5" s="414"/>
      <c r="D5" s="414"/>
      <c r="E5" s="414" t="s">
        <v>9</v>
      </c>
      <c r="F5" s="414"/>
      <c r="G5" s="414" t="s">
        <v>10</v>
      </c>
      <c r="H5" s="414"/>
      <c r="I5" s="409" t="s">
        <v>11</v>
      </c>
      <c r="J5" s="410"/>
      <c r="K5" s="414" t="s">
        <v>12</v>
      </c>
      <c r="L5" s="414"/>
      <c r="M5" s="400"/>
    </row>
    <row r="6" spans="1:13" s="2" customFormat="1" ht="37.5" customHeight="1" thickBot="1">
      <c r="A6" s="413"/>
      <c r="B6" s="415"/>
      <c r="C6" s="415"/>
      <c r="D6" s="415"/>
      <c r="E6" s="24" t="s">
        <v>0</v>
      </c>
      <c r="F6" s="24" t="s">
        <v>1</v>
      </c>
      <c r="G6" s="24" t="s">
        <v>0</v>
      </c>
      <c r="H6" s="24" t="s">
        <v>1</v>
      </c>
      <c r="I6" s="24" t="s">
        <v>0</v>
      </c>
      <c r="J6" s="24" t="s">
        <v>1</v>
      </c>
      <c r="K6" s="24" t="s">
        <v>0</v>
      </c>
      <c r="L6" s="24" t="s">
        <v>1</v>
      </c>
      <c r="M6" s="401"/>
    </row>
    <row r="7" spans="1:13" s="1" customFormat="1" ht="20.25" customHeight="1" thickBot="1">
      <c r="A7" s="435" t="s">
        <v>17</v>
      </c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21"/>
    </row>
    <row r="8" spans="1:13" s="1" customFormat="1" ht="90" customHeight="1" thickBot="1">
      <c r="A8" s="443"/>
      <c r="B8" s="298" t="s">
        <v>58</v>
      </c>
      <c r="C8" s="312" t="s">
        <v>307</v>
      </c>
      <c r="D8" s="312" t="s">
        <v>307</v>
      </c>
      <c r="E8" s="312">
        <v>0</v>
      </c>
      <c r="F8" s="312">
        <v>0</v>
      </c>
      <c r="G8" s="312">
        <v>151</v>
      </c>
      <c r="H8" s="312">
        <v>150.5</v>
      </c>
      <c r="I8" s="312">
        <v>14</v>
      </c>
      <c r="J8" s="312"/>
      <c r="K8" s="313">
        <v>0</v>
      </c>
      <c r="L8" s="314">
        <v>0</v>
      </c>
      <c r="M8" s="299"/>
    </row>
    <row r="9" spans="1:13" s="1" customFormat="1" ht="100.5" customHeight="1" thickBot="1">
      <c r="A9" s="444"/>
      <c r="B9" s="300" t="s">
        <v>308</v>
      </c>
      <c r="C9" s="312" t="s">
        <v>309</v>
      </c>
      <c r="D9" s="312" t="s">
        <v>309</v>
      </c>
      <c r="E9" s="312">
        <v>28</v>
      </c>
      <c r="F9" s="312">
        <v>0</v>
      </c>
      <c r="G9" s="312">
        <v>35</v>
      </c>
      <c r="H9" s="314">
        <v>54</v>
      </c>
      <c r="I9" s="312">
        <v>35</v>
      </c>
      <c r="J9" s="312"/>
      <c r="K9" s="313">
        <v>0</v>
      </c>
      <c r="L9" s="315"/>
      <c r="M9" s="299"/>
    </row>
    <row r="10" spans="1:13" s="1" customFormat="1" ht="79.5" customHeight="1" thickBot="1">
      <c r="A10" s="444"/>
      <c r="B10" s="300" t="s">
        <v>310</v>
      </c>
      <c r="C10" s="312" t="s">
        <v>311</v>
      </c>
      <c r="D10" s="312" t="s">
        <v>311</v>
      </c>
      <c r="E10" s="312">
        <v>32</v>
      </c>
      <c r="F10" s="312">
        <v>0</v>
      </c>
      <c r="G10" s="316">
        <v>157.5</v>
      </c>
      <c r="H10" s="314">
        <v>9</v>
      </c>
      <c r="I10" s="312"/>
      <c r="J10" s="312"/>
      <c r="K10" s="313">
        <v>102.5</v>
      </c>
      <c r="L10" s="315"/>
      <c r="M10" s="299"/>
    </row>
    <row r="11" spans="1:13" s="1" customFormat="1" ht="42.75" customHeight="1" thickBot="1">
      <c r="A11" s="444"/>
      <c r="B11" s="301" t="s">
        <v>319</v>
      </c>
      <c r="C11" s="302">
        <v>30</v>
      </c>
      <c r="D11" s="302">
        <v>30</v>
      </c>
      <c r="E11" s="302">
        <v>10</v>
      </c>
      <c r="F11" s="302">
        <v>0</v>
      </c>
      <c r="G11" s="302">
        <v>10</v>
      </c>
      <c r="H11" s="303">
        <v>15</v>
      </c>
      <c r="I11" s="302">
        <v>5</v>
      </c>
      <c r="J11" s="304"/>
      <c r="K11" s="305">
        <v>5</v>
      </c>
      <c r="L11" s="304"/>
      <c r="M11" s="299"/>
    </row>
    <row r="12" spans="1:13" s="1" customFormat="1" ht="67.5" customHeight="1" thickBot="1">
      <c r="A12" s="444"/>
      <c r="B12" s="306" t="s">
        <v>312</v>
      </c>
      <c r="C12" s="312" t="s">
        <v>313</v>
      </c>
      <c r="D12" s="312">
        <v>304.3</v>
      </c>
      <c r="E12" s="312">
        <v>0</v>
      </c>
      <c r="F12" s="312">
        <v>0</v>
      </c>
      <c r="G12" s="312">
        <v>44.3</v>
      </c>
      <c r="H12" s="315"/>
      <c r="I12" s="312">
        <v>0</v>
      </c>
      <c r="J12" s="317"/>
      <c r="K12" s="313">
        <v>260</v>
      </c>
      <c r="L12" s="312"/>
      <c r="M12" s="299"/>
    </row>
    <row r="13" spans="1:13" s="1" customFormat="1" ht="108.75" customHeight="1" thickBot="1">
      <c r="A13" s="444"/>
      <c r="B13" s="307" t="s">
        <v>314</v>
      </c>
      <c r="C13" s="312" t="s">
        <v>315</v>
      </c>
      <c r="D13" s="312" t="s">
        <v>315</v>
      </c>
      <c r="E13" s="312">
        <v>47</v>
      </c>
      <c r="F13" s="312">
        <v>0</v>
      </c>
      <c r="G13" s="312">
        <v>99</v>
      </c>
      <c r="H13" s="314">
        <v>145.5</v>
      </c>
      <c r="I13" s="312">
        <v>74.3</v>
      </c>
      <c r="J13" s="317"/>
      <c r="K13" s="313">
        <v>49.7</v>
      </c>
      <c r="L13" s="315"/>
      <c r="M13" s="299"/>
    </row>
    <row r="14" spans="1:13" s="1" customFormat="1" ht="70.5" customHeight="1">
      <c r="A14" s="444"/>
      <c r="B14" s="308" t="s">
        <v>59</v>
      </c>
      <c r="C14" s="318" t="s">
        <v>316</v>
      </c>
      <c r="D14" s="318" t="s">
        <v>316</v>
      </c>
      <c r="E14" s="318">
        <v>0</v>
      </c>
      <c r="F14" s="318">
        <v>0</v>
      </c>
      <c r="G14" s="318">
        <v>325</v>
      </c>
      <c r="H14" s="318">
        <v>325</v>
      </c>
      <c r="I14" s="318">
        <v>0</v>
      </c>
      <c r="J14" s="319"/>
      <c r="K14" s="320">
        <v>0</v>
      </c>
      <c r="L14" s="321"/>
      <c r="M14" s="309"/>
    </row>
    <row r="15" spans="1:13" s="1" customFormat="1" ht="129.75" customHeight="1" thickBot="1">
      <c r="A15" s="445"/>
      <c r="B15" s="310" t="s">
        <v>169</v>
      </c>
      <c r="C15" s="322" t="s">
        <v>317</v>
      </c>
      <c r="D15" s="322" t="s">
        <v>318</v>
      </c>
      <c r="E15" s="322">
        <v>1277.7</v>
      </c>
      <c r="F15" s="322">
        <v>1277.7</v>
      </c>
      <c r="G15" s="322">
        <v>1258.8</v>
      </c>
      <c r="H15" s="322">
        <v>1258.8</v>
      </c>
      <c r="I15" s="322">
        <v>1314.9</v>
      </c>
      <c r="J15" s="322"/>
      <c r="K15" s="322">
        <v>1249.4000000000001</v>
      </c>
      <c r="L15" s="323"/>
      <c r="M15" s="311"/>
    </row>
    <row r="16" spans="1:13" s="1" customFormat="1" ht="38.25" customHeight="1">
      <c r="A16" s="293" t="s">
        <v>2</v>
      </c>
      <c r="B16" s="294"/>
      <c r="C16" s="324">
        <v>6585.1</v>
      </c>
      <c r="D16" s="324">
        <v>6585.1</v>
      </c>
      <c r="E16" s="325">
        <f t="shared" ref="E16:K16" si="0">SUM(E15+E14+E13+E12+E11+E10+E9+E8)</f>
        <v>1394.7</v>
      </c>
      <c r="F16" s="325">
        <f t="shared" si="0"/>
        <v>1277.7</v>
      </c>
      <c r="G16" s="325">
        <f t="shared" si="0"/>
        <v>2080.6</v>
      </c>
      <c r="H16" s="325">
        <f t="shared" si="0"/>
        <v>1957.8</v>
      </c>
      <c r="I16" s="325">
        <f t="shared" si="0"/>
        <v>1443.2</v>
      </c>
      <c r="J16" s="325">
        <f t="shared" si="0"/>
        <v>0</v>
      </c>
      <c r="K16" s="325">
        <f t="shared" si="0"/>
        <v>1666.6000000000001</v>
      </c>
      <c r="L16" s="325">
        <f>SUM(L14+L15)</f>
        <v>0</v>
      </c>
      <c r="M16" s="291"/>
    </row>
    <row r="17" spans="1:13" s="1" customFormat="1" ht="31.5" customHeight="1" thickBot="1">
      <c r="A17" s="292"/>
      <c r="B17" s="236" t="s">
        <v>209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6"/>
      <c r="M17" s="297"/>
    </row>
    <row r="18" spans="1:13" s="1" customFormat="1" ht="30" customHeight="1" thickBot="1">
      <c r="A18" s="287"/>
      <c r="B18" s="236" t="s">
        <v>210</v>
      </c>
      <c r="C18" s="324">
        <v>6585.1</v>
      </c>
      <c r="D18" s="324">
        <v>6585.1</v>
      </c>
      <c r="E18" s="325">
        <f t="shared" ref="E18:L18" si="1">SUM(E15+E14+E13+E12+E11+E10+E9+E8)</f>
        <v>1394.7</v>
      </c>
      <c r="F18" s="325">
        <f t="shared" si="1"/>
        <v>1277.7</v>
      </c>
      <c r="G18" s="325">
        <f t="shared" si="1"/>
        <v>2080.6</v>
      </c>
      <c r="H18" s="325">
        <f t="shared" si="1"/>
        <v>1957.8</v>
      </c>
      <c r="I18" s="325">
        <f t="shared" si="1"/>
        <v>1443.2</v>
      </c>
      <c r="J18" s="325">
        <f t="shared" si="1"/>
        <v>0</v>
      </c>
      <c r="K18" s="325">
        <f t="shared" si="1"/>
        <v>1666.6000000000001</v>
      </c>
      <c r="L18" s="325">
        <f t="shared" si="1"/>
        <v>0</v>
      </c>
      <c r="M18" s="291"/>
    </row>
    <row r="19" spans="1:13" s="1" customFormat="1" ht="129.75" hidden="1" customHeight="1" thickBot="1">
      <c r="A19" s="287"/>
      <c r="B19" s="288"/>
      <c r="C19" s="289"/>
      <c r="D19" s="289"/>
      <c r="E19" s="289"/>
      <c r="F19" s="289"/>
      <c r="G19" s="289"/>
      <c r="H19" s="289"/>
      <c r="I19" s="289"/>
      <c r="J19" s="289"/>
      <c r="K19" s="289"/>
      <c r="L19" s="290"/>
      <c r="M19" s="291"/>
    </row>
    <row r="20" spans="1:13" s="1" customFormat="1" ht="45.75" customHeight="1" thickBot="1">
      <c r="A20" s="189"/>
      <c r="B20" s="237" t="s">
        <v>211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56"/>
    </row>
    <row r="21" spans="1:13" ht="18">
      <c r="A21" s="434" t="s">
        <v>18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"/>
    </row>
    <row r="22" spans="1:13" ht="47.25">
      <c r="A22" s="446"/>
      <c r="B22" s="120" t="s">
        <v>60</v>
      </c>
      <c r="C22" s="101">
        <v>580</v>
      </c>
      <c r="D22" s="101">
        <v>580</v>
      </c>
      <c r="E22" s="101">
        <v>165</v>
      </c>
      <c r="F22" s="101">
        <v>88.8</v>
      </c>
      <c r="G22" s="101">
        <v>172</v>
      </c>
      <c r="H22" s="123">
        <v>247.4</v>
      </c>
      <c r="I22" s="101">
        <v>165</v>
      </c>
      <c r="J22" s="123">
        <v>0</v>
      </c>
      <c r="K22" s="124">
        <v>78</v>
      </c>
      <c r="L22" s="123">
        <v>0</v>
      </c>
      <c r="M22" s="4"/>
    </row>
    <row r="23" spans="1:13" ht="63">
      <c r="A23" s="447"/>
      <c r="B23" s="122" t="s">
        <v>61</v>
      </c>
      <c r="C23" s="326">
        <v>730</v>
      </c>
      <c r="D23" s="326">
        <v>730</v>
      </c>
      <c r="E23" s="326">
        <v>162.5</v>
      </c>
      <c r="F23" s="326">
        <v>135.80000000000001</v>
      </c>
      <c r="G23" s="326">
        <v>162.5</v>
      </c>
      <c r="H23" s="327">
        <v>122.2</v>
      </c>
      <c r="I23" s="326">
        <v>242</v>
      </c>
      <c r="J23" s="327">
        <v>0</v>
      </c>
      <c r="K23" s="328">
        <v>163</v>
      </c>
      <c r="L23" s="327">
        <v>0</v>
      </c>
      <c r="M23" s="19"/>
    </row>
    <row r="24" spans="1:13" ht="18.75">
      <c r="A24" s="186" t="s">
        <v>2</v>
      </c>
      <c r="B24" s="331"/>
      <c r="C24" s="329">
        <f t="shared" ref="C24:L26" si="2">SUM(C22+C23)</f>
        <v>1310</v>
      </c>
      <c r="D24" s="329">
        <f t="shared" si="2"/>
        <v>1310</v>
      </c>
      <c r="E24" s="329">
        <f t="shared" si="2"/>
        <v>327.5</v>
      </c>
      <c r="F24" s="329">
        <f t="shared" si="2"/>
        <v>224.60000000000002</v>
      </c>
      <c r="G24" s="329">
        <f t="shared" si="2"/>
        <v>334.5</v>
      </c>
      <c r="H24" s="329">
        <f t="shared" si="2"/>
        <v>369.6</v>
      </c>
      <c r="I24" s="329">
        <f t="shared" si="2"/>
        <v>407</v>
      </c>
      <c r="J24" s="329">
        <f t="shared" si="2"/>
        <v>0</v>
      </c>
      <c r="K24" s="329">
        <f t="shared" si="2"/>
        <v>241</v>
      </c>
      <c r="L24" s="329">
        <f t="shared" si="2"/>
        <v>0</v>
      </c>
      <c r="M24" s="329">
        <f>SUM(M19+M20)</f>
        <v>0</v>
      </c>
    </row>
    <row r="25" spans="1:13" ht="15.75">
      <c r="A25" s="466"/>
      <c r="B25" s="331" t="s">
        <v>209</v>
      </c>
      <c r="C25" s="332"/>
      <c r="D25" s="332"/>
      <c r="E25" s="332"/>
      <c r="F25" s="332"/>
      <c r="G25" s="332"/>
      <c r="H25" s="333"/>
      <c r="I25" s="332"/>
      <c r="J25" s="333"/>
      <c r="K25" s="332"/>
      <c r="L25" s="333"/>
      <c r="M25" s="334"/>
    </row>
    <row r="26" spans="1:13" ht="15.75">
      <c r="A26" s="467"/>
      <c r="B26" s="331" t="s">
        <v>210</v>
      </c>
      <c r="C26" s="332">
        <v>1310</v>
      </c>
      <c r="D26" s="332">
        <v>1310</v>
      </c>
      <c r="E26" s="332">
        <v>327.5</v>
      </c>
      <c r="F26" s="332">
        <v>224.6</v>
      </c>
      <c r="G26" s="392">
        <f t="shared" si="2"/>
        <v>334.5</v>
      </c>
      <c r="H26" s="392">
        <f t="shared" si="2"/>
        <v>369.6</v>
      </c>
      <c r="I26" s="392">
        <f t="shared" si="2"/>
        <v>407</v>
      </c>
      <c r="J26" s="392">
        <f t="shared" si="2"/>
        <v>0</v>
      </c>
      <c r="K26" s="392">
        <f t="shared" si="2"/>
        <v>241</v>
      </c>
      <c r="L26" s="392">
        <f t="shared" si="2"/>
        <v>0</v>
      </c>
      <c r="M26" s="392">
        <f>SUM(M21+M22)</f>
        <v>0</v>
      </c>
    </row>
    <row r="27" spans="1:13" s="1" customFormat="1" ht="36.75" customHeight="1" thickBot="1">
      <c r="A27" s="468"/>
      <c r="B27" s="237" t="s">
        <v>211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30"/>
    </row>
    <row r="28" spans="1:13" ht="18">
      <c r="A28" s="434" t="s">
        <v>19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"/>
    </row>
    <row r="29" spans="1:13" ht="35.25" customHeight="1">
      <c r="A29" s="437" t="s">
        <v>20</v>
      </c>
      <c r="B29" s="33" t="s">
        <v>251</v>
      </c>
      <c r="C29" s="151">
        <v>250</v>
      </c>
      <c r="D29" s="151">
        <f t="shared" ref="D29:D35" si="3">E29+G29+I29+K29</f>
        <v>250</v>
      </c>
      <c r="E29" s="151">
        <v>100</v>
      </c>
      <c r="F29" s="151">
        <v>100</v>
      </c>
      <c r="G29" s="151">
        <v>100</v>
      </c>
      <c r="H29" s="151">
        <v>100</v>
      </c>
      <c r="I29" s="151">
        <v>50</v>
      </c>
      <c r="J29" s="152"/>
      <c r="K29" s="152"/>
      <c r="L29" s="151"/>
      <c r="M29" s="4"/>
    </row>
    <row r="30" spans="1:13" ht="37.5" customHeight="1">
      <c r="A30" s="438"/>
      <c r="B30" s="33" t="s">
        <v>252</v>
      </c>
      <c r="C30" s="151">
        <v>0</v>
      </c>
      <c r="D30" s="151"/>
      <c r="E30" s="151"/>
      <c r="F30" s="151"/>
      <c r="G30" s="151"/>
      <c r="H30" s="151"/>
      <c r="I30" s="151"/>
      <c r="J30" s="152"/>
      <c r="K30" s="152"/>
      <c r="L30" s="151"/>
      <c r="M30" s="4"/>
    </row>
    <row r="31" spans="1:13" ht="106.5" customHeight="1">
      <c r="A31" s="438"/>
      <c r="B31" s="33" t="s">
        <v>253</v>
      </c>
      <c r="C31" s="151">
        <v>290</v>
      </c>
      <c r="D31" s="151">
        <f t="shared" si="3"/>
        <v>290</v>
      </c>
      <c r="E31" s="151">
        <v>290</v>
      </c>
      <c r="F31" s="151">
        <v>0</v>
      </c>
      <c r="G31" s="151"/>
      <c r="H31" s="151">
        <v>290</v>
      </c>
      <c r="I31" s="27"/>
      <c r="J31" s="113"/>
      <c r="K31" s="113"/>
      <c r="L31" s="27"/>
      <c r="M31" s="4"/>
    </row>
    <row r="32" spans="1:13" ht="50.25" customHeight="1">
      <c r="A32" s="438"/>
      <c r="B32" s="33" t="s">
        <v>254</v>
      </c>
      <c r="C32" s="151">
        <f>800-300</f>
        <v>500</v>
      </c>
      <c r="D32" s="151">
        <f t="shared" si="3"/>
        <v>500</v>
      </c>
      <c r="E32" s="27"/>
      <c r="F32" s="151">
        <v>0</v>
      </c>
      <c r="G32" s="151">
        <v>500</v>
      </c>
      <c r="H32" s="27"/>
      <c r="I32" s="151">
        <f>100+250-350</f>
        <v>0</v>
      </c>
      <c r="J32" s="113"/>
      <c r="K32" s="152"/>
      <c r="L32" s="27"/>
      <c r="M32" s="4"/>
    </row>
    <row r="33" spans="1:13" ht="47.25" customHeight="1">
      <c r="A33" s="438"/>
      <c r="B33" s="33" t="s">
        <v>255</v>
      </c>
      <c r="C33" s="151">
        <v>1500</v>
      </c>
      <c r="D33" s="151">
        <f t="shared" si="3"/>
        <v>1500</v>
      </c>
      <c r="E33" s="151">
        <v>215</v>
      </c>
      <c r="F33" s="151">
        <v>110</v>
      </c>
      <c r="G33" s="151">
        <v>435</v>
      </c>
      <c r="H33" s="27">
        <v>266.2</v>
      </c>
      <c r="I33" s="151">
        <v>30</v>
      </c>
      <c r="J33" s="152"/>
      <c r="K33" s="152">
        <v>820</v>
      </c>
      <c r="L33" s="27"/>
      <c r="M33" s="4"/>
    </row>
    <row r="34" spans="1:13" ht="64.5" customHeight="1">
      <c r="A34" s="438"/>
      <c r="B34" s="33" t="s">
        <v>256</v>
      </c>
      <c r="C34" s="151">
        <v>244</v>
      </c>
      <c r="D34" s="151">
        <f t="shared" si="3"/>
        <v>244</v>
      </c>
      <c r="E34" s="151">
        <v>15</v>
      </c>
      <c r="F34" s="151">
        <v>15</v>
      </c>
      <c r="G34" s="151">
        <v>85</v>
      </c>
      <c r="H34" s="151">
        <v>22.5</v>
      </c>
      <c r="I34" s="151">
        <v>44</v>
      </c>
      <c r="J34" s="152"/>
      <c r="K34" s="152">
        <v>100</v>
      </c>
      <c r="L34" s="151"/>
      <c r="M34" s="4"/>
    </row>
    <row r="35" spans="1:13" ht="157.5" customHeight="1" thickBot="1">
      <c r="A35" s="438"/>
      <c r="B35" s="33" t="s">
        <v>257</v>
      </c>
      <c r="C35" s="151">
        <v>4600</v>
      </c>
      <c r="D35" s="151">
        <f t="shared" si="3"/>
        <v>4600</v>
      </c>
      <c r="E35" s="151">
        <v>510</v>
      </c>
      <c r="F35" s="151">
        <v>0</v>
      </c>
      <c r="G35" s="151">
        <v>2090</v>
      </c>
      <c r="H35" s="27">
        <v>2254.3000000000002</v>
      </c>
      <c r="I35" s="151">
        <v>1400</v>
      </c>
      <c r="J35" s="113"/>
      <c r="K35" s="152">
        <v>600</v>
      </c>
      <c r="L35" s="27"/>
      <c r="M35" s="4"/>
    </row>
    <row r="36" spans="1:13" ht="33" customHeight="1">
      <c r="A36" s="28" t="s">
        <v>16</v>
      </c>
      <c r="B36" s="207"/>
      <c r="C36" s="208">
        <f t="shared" ref="C36:L36" si="4">SUM(C35+C34+C33+C32+C31+C30+C29)</f>
        <v>7384</v>
      </c>
      <c r="D36" s="208">
        <f t="shared" si="4"/>
        <v>7384</v>
      </c>
      <c r="E36" s="208">
        <f t="shared" si="4"/>
        <v>1130</v>
      </c>
      <c r="F36" s="208">
        <f t="shared" si="4"/>
        <v>225</v>
      </c>
      <c r="G36" s="208">
        <f t="shared" si="4"/>
        <v>3210</v>
      </c>
      <c r="H36" s="208">
        <f t="shared" si="4"/>
        <v>2933</v>
      </c>
      <c r="I36" s="208">
        <f t="shared" si="4"/>
        <v>1524</v>
      </c>
      <c r="J36" s="208">
        <f t="shared" si="4"/>
        <v>0</v>
      </c>
      <c r="K36" s="208">
        <f t="shared" si="4"/>
        <v>1520</v>
      </c>
      <c r="L36" s="208">
        <f t="shared" si="4"/>
        <v>0</v>
      </c>
      <c r="M36" s="185"/>
    </row>
    <row r="37" spans="1:13" ht="26.25" customHeight="1" thickBot="1">
      <c r="A37" s="183"/>
      <c r="B37" s="169" t="s">
        <v>209</v>
      </c>
      <c r="C37" s="209"/>
      <c r="D37" s="209"/>
      <c r="E37" s="209"/>
      <c r="F37" s="209"/>
      <c r="G37" s="209"/>
      <c r="H37" s="209"/>
      <c r="I37" s="209"/>
      <c r="J37" s="209"/>
      <c r="K37" s="210"/>
      <c r="L37" s="177"/>
      <c r="M37" s="185"/>
    </row>
    <row r="38" spans="1:13" ht="30" customHeight="1">
      <c r="A38" s="183"/>
      <c r="B38" s="169" t="s">
        <v>210</v>
      </c>
      <c r="C38" s="208">
        <f>SUM(C35+C34+C33+C32+C31+C29)</f>
        <v>7384</v>
      </c>
      <c r="D38" s="208">
        <f>SUM(D35+D34+D33+D32+D31+D29)</f>
        <v>7384</v>
      </c>
      <c r="E38" s="208">
        <f>SUM(E35+E34+E33+E32+E31+E29)</f>
        <v>1130</v>
      </c>
      <c r="F38" s="208">
        <f>SUM(F35+F34+F33+F32+F31+F29)</f>
        <v>225</v>
      </c>
      <c r="G38" s="208">
        <f>SUM(G35+G34+G33+G32+G31+G29)</f>
        <v>3210</v>
      </c>
      <c r="H38" s="208">
        <f>SUM(35+H34+H33+H32+H31)</f>
        <v>613.70000000000005</v>
      </c>
      <c r="I38" s="208">
        <f>SUM(I35+I34+I33+I32+I31+I29)</f>
        <v>1524</v>
      </c>
      <c r="J38" s="208">
        <f>SUM(J35+J34+J33+J32+J31)</f>
        <v>0</v>
      </c>
      <c r="K38" s="208">
        <f>SUM(K35+K34+K33+K32+K31+K29)</f>
        <v>1520</v>
      </c>
      <c r="L38" s="208">
        <f>SUM(L35+L34+L33+L32+L31+L30+L29)</f>
        <v>0</v>
      </c>
      <c r="M38" s="185"/>
    </row>
    <row r="39" spans="1:13" ht="34.5" customHeight="1" thickBot="1">
      <c r="A39" s="184"/>
      <c r="B39" s="212" t="s">
        <v>211</v>
      </c>
      <c r="C39" s="213"/>
      <c r="D39" s="213"/>
      <c r="E39" s="213"/>
      <c r="F39" s="213"/>
      <c r="G39" s="213"/>
      <c r="H39" s="213"/>
      <c r="I39" s="213"/>
      <c r="J39" s="213"/>
      <c r="K39" s="214"/>
      <c r="L39" s="215"/>
      <c r="M39" s="185"/>
    </row>
    <row r="40" spans="1:13" ht="72.75" customHeight="1">
      <c r="A40" s="228" t="s">
        <v>21</v>
      </c>
      <c r="B40" s="34" t="s">
        <v>258</v>
      </c>
      <c r="C40" s="41">
        <v>3890.5</v>
      </c>
      <c r="D40" s="151">
        <f>E40+G40+I40+K40</f>
        <v>3890.5</v>
      </c>
      <c r="E40" s="41">
        <v>974</v>
      </c>
      <c r="F40" s="41">
        <v>974</v>
      </c>
      <c r="G40" s="41">
        <v>972.8</v>
      </c>
      <c r="H40" s="41">
        <v>972.8</v>
      </c>
      <c r="I40" s="41">
        <v>972.3</v>
      </c>
      <c r="J40" s="42"/>
      <c r="K40" s="42">
        <v>971.4</v>
      </c>
      <c r="L40" s="41"/>
      <c r="M40" s="4"/>
    </row>
    <row r="41" spans="1:13" ht="16.5" customHeight="1">
      <c r="A41" s="393"/>
      <c r="B41" s="34" t="s">
        <v>356</v>
      </c>
      <c r="C41" s="41">
        <v>2366</v>
      </c>
      <c r="D41" s="41">
        <v>2366</v>
      </c>
      <c r="E41" s="41"/>
      <c r="F41" s="41"/>
      <c r="G41" s="41">
        <v>2366</v>
      </c>
      <c r="H41" s="41">
        <v>2366</v>
      </c>
      <c r="I41" s="41"/>
      <c r="J41" s="42"/>
      <c r="K41" s="42"/>
      <c r="L41" s="41"/>
      <c r="M41" s="394"/>
    </row>
    <row r="42" spans="1:13" ht="18.75">
      <c r="A42" s="222" t="s">
        <v>16</v>
      </c>
      <c r="B42" s="221"/>
      <c r="C42" s="225">
        <f>SUM(C41+C40)</f>
        <v>6256.5</v>
      </c>
      <c r="D42" s="225">
        <f>SUM(D41+D40)</f>
        <v>6256.5</v>
      </c>
      <c r="E42" s="225">
        <f t="shared" ref="E42:L42" si="5">SUM(E40)</f>
        <v>974</v>
      </c>
      <c r="F42" s="225">
        <f t="shared" si="5"/>
        <v>974</v>
      </c>
      <c r="G42" s="225">
        <f>SUM(G40+G41)</f>
        <v>3338.8</v>
      </c>
      <c r="H42" s="225">
        <f>SUM(H40+H41)</f>
        <v>3338.8</v>
      </c>
      <c r="I42" s="225">
        <f t="shared" si="5"/>
        <v>972.3</v>
      </c>
      <c r="J42" s="225">
        <f t="shared" si="5"/>
        <v>0</v>
      </c>
      <c r="K42" s="225">
        <f t="shared" si="5"/>
        <v>971.4</v>
      </c>
      <c r="L42" s="225">
        <f t="shared" si="5"/>
        <v>0</v>
      </c>
      <c r="M42" s="227"/>
    </row>
    <row r="43" spans="1:13" ht="16.5" thickBot="1">
      <c r="A43" s="223"/>
      <c r="B43" s="169" t="s">
        <v>209</v>
      </c>
      <c r="C43" s="225"/>
      <c r="D43" s="225"/>
      <c r="E43" s="225"/>
      <c r="F43" s="225"/>
      <c r="G43" s="225"/>
      <c r="H43" s="225"/>
      <c r="I43" s="225"/>
      <c r="J43" s="226"/>
      <c r="K43" s="226"/>
      <c r="L43" s="225"/>
      <c r="M43" s="227"/>
    </row>
    <row r="44" spans="1:13" ht="16.5" thickBot="1">
      <c r="A44" s="224"/>
      <c r="B44" s="169" t="s">
        <v>210</v>
      </c>
      <c r="C44" s="225">
        <f t="shared" ref="C44:L44" si="6">SUM(C40)</f>
        <v>3890.5</v>
      </c>
      <c r="D44" s="225">
        <f t="shared" si="6"/>
        <v>3890.5</v>
      </c>
      <c r="E44" s="225">
        <f t="shared" si="6"/>
        <v>974</v>
      </c>
      <c r="F44" s="225">
        <f t="shared" si="6"/>
        <v>974</v>
      </c>
      <c r="G44" s="225">
        <f t="shared" si="6"/>
        <v>972.8</v>
      </c>
      <c r="H44" s="225">
        <f t="shared" si="6"/>
        <v>972.8</v>
      </c>
      <c r="I44" s="225">
        <f t="shared" si="6"/>
        <v>972.3</v>
      </c>
      <c r="J44" s="225">
        <f t="shared" si="6"/>
        <v>0</v>
      </c>
      <c r="K44" s="225">
        <f t="shared" si="6"/>
        <v>971.4</v>
      </c>
      <c r="L44" s="225">
        <f t="shared" si="6"/>
        <v>0</v>
      </c>
      <c r="M44" s="26"/>
    </row>
    <row r="45" spans="1:13" s="1" customFormat="1" ht="32.25" customHeight="1" thickBot="1">
      <c r="A45" s="25"/>
      <c r="B45" s="212" t="s">
        <v>211</v>
      </c>
      <c r="C45" s="35">
        <f t="shared" ref="C45:H45" si="7">SUM(C41)</f>
        <v>2366</v>
      </c>
      <c r="D45" s="35">
        <f t="shared" si="7"/>
        <v>2366</v>
      </c>
      <c r="E45" s="35">
        <f t="shared" si="7"/>
        <v>0</v>
      </c>
      <c r="F45" s="35">
        <f t="shared" si="7"/>
        <v>0</v>
      </c>
      <c r="G45" s="35">
        <f t="shared" si="7"/>
        <v>2366</v>
      </c>
      <c r="H45" s="35">
        <f t="shared" si="7"/>
        <v>2366</v>
      </c>
      <c r="I45" s="35">
        <v>0</v>
      </c>
      <c r="J45" s="35">
        <v>0</v>
      </c>
      <c r="K45" s="35">
        <v>0</v>
      </c>
      <c r="L45" s="35">
        <v>0</v>
      </c>
      <c r="M45" s="26"/>
    </row>
    <row r="46" spans="1:13" ht="33" customHeight="1">
      <c r="A46" s="427" t="s">
        <v>22</v>
      </c>
      <c r="B46" s="34" t="s">
        <v>259</v>
      </c>
      <c r="C46" s="41">
        <f>56957.1+210+2240.5+2043.9</f>
        <v>61451.5</v>
      </c>
      <c r="D46" s="41">
        <f>E46+G46+I46+K46</f>
        <v>61451.5</v>
      </c>
      <c r="E46" s="41">
        <v>14787.7</v>
      </c>
      <c r="F46" s="41">
        <v>14787.7</v>
      </c>
      <c r="G46" s="41">
        <v>16198.4</v>
      </c>
      <c r="H46" s="41">
        <v>16198.4</v>
      </c>
      <c r="I46" s="41">
        <v>16305.4</v>
      </c>
      <c r="J46" s="42"/>
      <c r="K46" s="42">
        <v>14160</v>
      </c>
      <c r="L46" s="41"/>
      <c r="M46" s="4"/>
    </row>
    <row r="47" spans="1:13" ht="47.25" customHeight="1">
      <c r="A47" s="428"/>
      <c r="B47" s="34" t="s">
        <v>260</v>
      </c>
      <c r="C47" s="41">
        <f>2185.4+400</f>
        <v>2585.4</v>
      </c>
      <c r="D47" s="41">
        <f>E47+G47+I47+K47</f>
        <v>2585.3999999999996</v>
      </c>
      <c r="E47" s="41">
        <v>606.79999999999995</v>
      </c>
      <c r="F47" s="41">
        <v>606.79999999999995</v>
      </c>
      <c r="G47" s="41">
        <v>504</v>
      </c>
      <c r="H47" s="41">
        <v>504</v>
      </c>
      <c r="I47" s="41">
        <f>505.9+400</f>
        <v>905.9</v>
      </c>
      <c r="J47" s="42"/>
      <c r="K47" s="42">
        <v>568.70000000000005</v>
      </c>
      <c r="L47" s="41"/>
      <c r="M47" s="4"/>
    </row>
    <row r="48" spans="1:13" ht="51" customHeight="1">
      <c r="A48" s="428"/>
      <c r="B48" s="34" t="s">
        <v>261</v>
      </c>
      <c r="C48" s="41">
        <v>6110</v>
      </c>
      <c r="D48" s="41">
        <f>E48+G48+I48+K48</f>
        <v>6110</v>
      </c>
      <c r="E48" s="41"/>
      <c r="F48" s="41"/>
      <c r="G48" s="41">
        <v>6110</v>
      </c>
      <c r="H48" s="41">
        <f>6110-259.7</f>
        <v>5850.3</v>
      </c>
      <c r="I48" s="41"/>
      <c r="J48" s="42"/>
      <c r="K48" s="42"/>
      <c r="L48" s="41"/>
      <c r="M48" s="4"/>
    </row>
    <row r="49" spans="1:13" ht="37.5" customHeight="1">
      <c r="A49" s="428"/>
      <c r="B49" s="34" t="s">
        <v>262</v>
      </c>
      <c r="C49" s="41">
        <v>0</v>
      </c>
      <c r="D49" s="41">
        <f>E49+G49+I49+K49</f>
        <v>0</v>
      </c>
      <c r="E49" s="41"/>
      <c r="F49" s="41"/>
      <c r="G49" s="41"/>
      <c r="H49" s="41"/>
      <c r="I49" s="41"/>
      <c r="J49" s="42"/>
      <c r="K49" s="42"/>
      <c r="L49" s="41"/>
      <c r="M49" s="4"/>
    </row>
    <row r="50" spans="1:13" ht="39" customHeight="1">
      <c r="A50" s="428"/>
      <c r="B50" s="36" t="s">
        <v>55</v>
      </c>
      <c r="C50" s="41">
        <f>C51+C52</f>
        <v>9205.6</v>
      </c>
      <c r="D50" s="41">
        <f>D51+D52</f>
        <v>9205.5999999999985</v>
      </c>
      <c r="E50" s="41">
        <f t="shared" ref="E50:L50" si="8">E51+E52</f>
        <v>2318</v>
      </c>
      <c r="F50" s="41">
        <f t="shared" si="8"/>
        <v>2090.3000000000002</v>
      </c>
      <c r="G50" s="41">
        <f t="shared" si="8"/>
        <v>2299.8999999999996</v>
      </c>
      <c r="H50" s="41">
        <f t="shared" si="8"/>
        <v>2276.4</v>
      </c>
      <c r="I50" s="41">
        <f t="shared" si="8"/>
        <v>2349.8000000000002</v>
      </c>
      <c r="J50" s="41">
        <f t="shared" si="8"/>
        <v>0</v>
      </c>
      <c r="K50" s="41">
        <f t="shared" si="8"/>
        <v>2237.9</v>
      </c>
      <c r="L50" s="41">
        <f t="shared" si="8"/>
        <v>0</v>
      </c>
      <c r="M50" s="4"/>
    </row>
    <row r="51" spans="1:13" ht="32.25" customHeight="1">
      <c r="A51" s="428"/>
      <c r="B51" s="34" t="s">
        <v>263</v>
      </c>
      <c r="C51" s="41">
        <v>2549.4</v>
      </c>
      <c r="D51" s="41">
        <f>E51+G51+I51+K51</f>
        <v>2549.3999999999996</v>
      </c>
      <c r="E51" s="41">
        <v>629.5</v>
      </c>
      <c r="F51" s="41">
        <f>629.5-2.2</f>
        <v>627.29999999999995</v>
      </c>
      <c r="G51" s="41">
        <v>654.29999999999995</v>
      </c>
      <c r="H51" s="41">
        <f>654.3+2.2</f>
        <v>656.5</v>
      </c>
      <c r="I51" s="41">
        <v>641.4</v>
      </c>
      <c r="J51" s="42"/>
      <c r="K51" s="42">
        <v>624.20000000000005</v>
      </c>
      <c r="L51" s="41"/>
      <c r="M51" s="4"/>
    </row>
    <row r="52" spans="1:13" ht="56.25" customHeight="1" thickBot="1">
      <c r="A52" s="428"/>
      <c r="B52" s="34" t="s">
        <v>264</v>
      </c>
      <c r="C52" s="41">
        <v>6656.2</v>
      </c>
      <c r="D52" s="41">
        <f>E52+G52+I52+K52</f>
        <v>6656.2</v>
      </c>
      <c r="E52" s="41">
        <v>1688.5</v>
      </c>
      <c r="F52" s="41">
        <v>1463</v>
      </c>
      <c r="G52" s="41">
        <v>1645.6</v>
      </c>
      <c r="H52" s="41">
        <v>1619.9</v>
      </c>
      <c r="I52" s="41">
        <v>1708.4</v>
      </c>
      <c r="J52" s="42"/>
      <c r="K52" s="42">
        <v>1613.7</v>
      </c>
      <c r="L52" s="41"/>
      <c r="M52" s="4"/>
    </row>
    <row r="53" spans="1:13" ht="30.75" customHeight="1">
      <c r="A53" s="25" t="s">
        <v>16</v>
      </c>
      <c r="B53" s="221"/>
      <c r="C53" s="35">
        <f>SUM(C46+C47+C48+C49+C50)</f>
        <v>79352.5</v>
      </c>
      <c r="D53" s="35">
        <f>SUM(D46+D47+D48+D49+D50)</f>
        <v>79352.5</v>
      </c>
      <c r="E53" s="35">
        <f>SUM(E46+E47+E48+E49+E50)</f>
        <v>17712.5</v>
      </c>
      <c r="F53" s="35">
        <f>SUM(F46+F47+F48+F49+F50)</f>
        <v>17484.8</v>
      </c>
      <c r="G53" s="35">
        <f>SUM(G46+G47+G48+G49+G50)</f>
        <v>25112.300000000003</v>
      </c>
      <c r="H53" s="35">
        <f>SUM(H50+H49+H48+H47+H46)</f>
        <v>24829.1</v>
      </c>
      <c r="I53" s="35">
        <f>SUM(I50+I49+I48+I47+I46)</f>
        <v>19561.099999999999</v>
      </c>
      <c r="J53" s="35">
        <f>SUM(J46+J47+J48+J49+J50)</f>
        <v>0</v>
      </c>
      <c r="K53" s="35">
        <f>SUM(K46+K47+K48+K49+K50)</f>
        <v>16966.600000000002</v>
      </c>
      <c r="L53" s="35">
        <f>SUM(L50+L49+L48+L47+L46)</f>
        <v>0</v>
      </c>
      <c r="M53" s="37"/>
    </row>
    <row r="54" spans="1:13" ht="22.5" customHeight="1">
      <c r="A54" s="222"/>
      <c r="B54" s="169" t="s">
        <v>209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7"/>
    </row>
    <row r="55" spans="1:13" ht="32.25" customHeight="1">
      <c r="A55" s="222"/>
      <c r="B55" s="169" t="s">
        <v>210</v>
      </c>
      <c r="C55" s="35">
        <f t="shared" ref="C55:L55" si="9">SUM(C46+C47+C50)</f>
        <v>73242.5</v>
      </c>
      <c r="D55" s="35">
        <f t="shared" si="9"/>
        <v>73242.5</v>
      </c>
      <c r="E55" s="35">
        <f t="shared" si="9"/>
        <v>17712.5</v>
      </c>
      <c r="F55" s="35">
        <f t="shared" si="9"/>
        <v>17484.8</v>
      </c>
      <c r="G55" s="35">
        <f t="shared" si="9"/>
        <v>19002.300000000003</v>
      </c>
      <c r="H55" s="35">
        <f t="shared" si="9"/>
        <v>18978.800000000003</v>
      </c>
      <c r="I55" s="35">
        <f t="shared" si="9"/>
        <v>19561.099999999999</v>
      </c>
      <c r="J55" s="35">
        <f t="shared" si="9"/>
        <v>0</v>
      </c>
      <c r="K55" s="35">
        <f t="shared" si="9"/>
        <v>16966.600000000002</v>
      </c>
      <c r="L55" s="35">
        <f t="shared" si="9"/>
        <v>0</v>
      </c>
      <c r="M55" s="37"/>
    </row>
    <row r="56" spans="1:13" s="1" customFormat="1" ht="32.25" customHeight="1" thickBot="1">
      <c r="A56" s="28"/>
      <c r="B56" s="212" t="s">
        <v>211</v>
      </c>
      <c r="C56" s="35">
        <f t="shared" ref="C56:L56" si="10">SUM(C49+C48)</f>
        <v>6110</v>
      </c>
      <c r="D56" s="35">
        <f t="shared" si="10"/>
        <v>6110</v>
      </c>
      <c r="E56" s="35">
        <f t="shared" si="10"/>
        <v>0</v>
      </c>
      <c r="F56" s="35">
        <f t="shared" si="10"/>
        <v>0</v>
      </c>
      <c r="G56" s="35">
        <f t="shared" si="10"/>
        <v>6110</v>
      </c>
      <c r="H56" s="35">
        <f t="shared" si="10"/>
        <v>5850.3</v>
      </c>
      <c r="I56" s="35">
        <f t="shared" si="10"/>
        <v>0</v>
      </c>
      <c r="J56" s="35">
        <f t="shared" si="10"/>
        <v>0</v>
      </c>
      <c r="K56" s="35">
        <f t="shared" si="10"/>
        <v>0</v>
      </c>
      <c r="L56" s="35">
        <f t="shared" si="10"/>
        <v>0</v>
      </c>
      <c r="M56" s="37"/>
    </row>
    <row r="57" spans="1:13" s="1" customFormat="1" ht="102" customHeight="1">
      <c r="A57" s="229" t="s">
        <v>56</v>
      </c>
      <c r="B57" s="153" t="s">
        <v>57</v>
      </c>
      <c r="C57" s="41">
        <v>1319.2</v>
      </c>
      <c r="D57" s="41">
        <f>E57+G57+I57+K57</f>
        <v>1319.1999999999998</v>
      </c>
      <c r="E57" s="41">
        <v>318.7</v>
      </c>
      <c r="F57" s="41">
        <v>292.10000000000002</v>
      </c>
      <c r="G57" s="41">
        <v>381.4</v>
      </c>
      <c r="H57" s="41">
        <v>389.5</v>
      </c>
      <c r="I57" s="41">
        <v>297.3</v>
      </c>
      <c r="J57" s="42"/>
      <c r="K57" s="42">
        <v>321.8</v>
      </c>
      <c r="L57" s="41"/>
      <c r="M57" s="39"/>
    </row>
    <row r="58" spans="1:13" s="1" customFormat="1" ht="32.25" customHeight="1">
      <c r="A58" s="230" t="s">
        <v>16</v>
      </c>
      <c r="B58" s="221"/>
      <c r="C58" s="225">
        <f t="shared" ref="C58:L58" si="11">SUM(C57)</f>
        <v>1319.2</v>
      </c>
      <c r="D58" s="225">
        <f t="shared" si="11"/>
        <v>1319.1999999999998</v>
      </c>
      <c r="E58" s="225">
        <f t="shared" si="11"/>
        <v>318.7</v>
      </c>
      <c r="F58" s="225">
        <f t="shared" si="11"/>
        <v>292.10000000000002</v>
      </c>
      <c r="G58" s="225">
        <f t="shared" si="11"/>
        <v>381.4</v>
      </c>
      <c r="H58" s="225">
        <f t="shared" si="11"/>
        <v>389.5</v>
      </c>
      <c r="I58" s="225">
        <f t="shared" si="11"/>
        <v>297.3</v>
      </c>
      <c r="J58" s="225">
        <f t="shared" si="11"/>
        <v>0</v>
      </c>
      <c r="K58" s="225">
        <f t="shared" si="11"/>
        <v>321.8</v>
      </c>
      <c r="L58" s="225">
        <f t="shared" si="11"/>
        <v>0</v>
      </c>
      <c r="M58" s="37"/>
    </row>
    <row r="59" spans="1:13" s="1" customFormat="1" ht="24.75" customHeight="1">
      <c r="A59" s="231"/>
      <c r="B59" s="169" t="s">
        <v>209</v>
      </c>
      <c r="C59" s="225"/>
      <c r="D59" s="225"/>
      <c r="E59" s="225"/>
      <c r="F59" s="225"/>
      <c r="G59" s="225"/>
      <c r="H59" s="225"/>
      <c r="I59" s="225"/>
      <c r="J59" s="226"/>
      <c r="K59" s="226"/>
      <c r="L59" s="225"/>
      <c r="M59" s="37"/>
    </row>
    <row r="60" spans="1:13" s="1" customFormat="1" ht="27.75" customHeight="1">
      <c r="A60" s="231"/>
      <c r="B60" s="169" t="s">
        <v>210</v>
      </c>
      <c r="C60" s="225">
        <f t="shared" ref="C60:L60" si="12">SUM(C58)</f>
        <v>1319.2</v>
      </c>
      <c r="D60" s="225">
        <f t="shared" si="12"/>
        <v>1319.1999999999998</v>
      </c>
      <c r="E60" s="225">
        <f t="shared" si="12"/>
        <v>318.7</v>
      </c>
      <c r="F60" s="225">
        <f t="shared" si="12"/>
        <v>292.10000000000002</v>
      </c>
      <c r="G60" s="225">
        <f t="shared" si="12"/>
        <v>381.4</v>
      </c>
      <c r="H60" s="225">
        <f t="shared" si="12"/>
        <v>389.5</v>
      </c>
      <c r="I60" s="225">
        <f t="shared" si="12"/>
        <v>297.3</v>
      </c>
      <c r="J60" s="225">
        <f t="shared" si="12"/>
        <v>0</v>
      </c>
      <c r="K60" s="225">
        <f t="shared" si="12"/>
        <v>321.8</v>
      </c>
      <c r="L60" s="225">
        <f t="shared" si="12"/>
        <v>0</v>
      </c>
      <c r="M60" s="37"/>
    </row>
    <row r="61" spans="1:13" s="1" customFormat="1" ht="39" customHeight="1" thickBot="1">
      <c r="A61" s="232"/>
      <c r="B61" s="212" t="s">
        <v>211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/>
      <c r="I61" s="38">
        <v>0</v>
      </c>
      <c r="J61" s="38">
        <v>0</v>
      </c>
      <c r="K61" s="38">
        <v>0</v>
      </c>
      <c r="L61" s="40">
        <f>L57</f>
        <v>0</v>
      </c>
      <c r="M61" s="37"/>
    </row>
    <row r="62" spans="1:13" s="1" customFormat="1" ht="29.25" customHeight="1" thickBot="1">
      <c r="A62" s="233" t="s">
        <v>2</v>
      </c>
      <c r="B62" s="234"/>
      <c r="C62" s="235">
        <f t="shared" ref="C62:L62" si="13">SUM(C58+C53+C42+C36)</f>
        <v>94312.2</v>
      </c>
      <c r="D62" s="235">
        <f t="shared" si="13"/>
        <v>94312.2</v>
      </c>
      <c r="E62" s="235">
        <f t="shared" si="13"/>
        <v>20135.2</v>
      </c>
      <c r="F62" s="235">
        <f t="shared" si="13"/>
        <v>18975.899999999998</v>
      </c>
      <c r="G62" s="235">
        <f t="shared" si="13"/>
        <v>32042.500000000004</v>
      </c>
      <c r="H62" s="235">
        <f t="shared" si="13"/>
        <v>31490.399999999998</v>
      </c>
      <c r="I62" s="235">
        <f t="shared" si="13"/>
        <v>22354.699999999997</v>
      </c>
      <c r="J62" s="235">
        <f t="shared" si="13"/>
        <v>0</v>
      </c>
      <c r="K62" s="235">
        <f t="shared" si="13"/>
        <v>19779.800000000003</v>
      </c>
      <c r="L62" s="235">
        <f t="shared" si="13"/>
        <v>0</v>
      </c>
      <c r="M62" s="188"/>
    </row>
    <row r="63" spans="1:13" s="1" customFormat="1" ht="29.25" customHeight="1" thickBot="1">
      <c r="A63" s="233"/>
      <c r="B63" s="236" t="s">
        <v>209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188"/>
    </row>
    <row r="64" spans="1:13" s="1" customFormat="1" ht="29.25" customHeight="1" thickBot="1">
      <c r="A64" s="233"/>
      <c r="B64" s="236" t="s">
        <v>210</v>
      </c>
      <c r="C64" s="235">
        <f t="shared" ref="C64:L64" si="14">SUM(C60+C55+C44+C38)</f>
        <v>85836.2</v>
      </c>
      <c r="D64" s="235">
        <f t="shared" si="14"/>
        <v>85836.2</v>
      </c>
      <c r="E64" s="235">
        <f t="shared" si="14"/>
        <v>20135.2</v>
      </c>
      <c r="F64" s="235">
        <f t="shared" si="14"/>
        <v>18975.899999999998</v>
      </c>
      <c r="G64" s="235">
        <f t="shared" si="14"/>
        <v>23566.500000000004</v>
      </c>
      <c r="H64" s="235">
        <f t="shared" si="14"/>
        <v>20954.800000000003</v>
      </c>
      <c r="I64" s="235">
        <f t="shared" si="14"/>
        <v>22354.699999999997</v>
      </c>
      <c r="J64" s="235">
        <f t="shared" si="14"/>
        <v>0</v>
      </c>
      <c r="K64" s="235">
        <f t="shared" si="14"/>
        <v>19779.800000000003</v>
      </c>
      <c r="L64" s="235">
        <f t="shared" si="14"/>
        <v>0</v>
      </c>
      <c r="M64" s="188"/>
    </row>
    <row r="65" spans="1:13" s="1" customFormat="1" ht="37.5" customHeight="1" thickBot="1">
      <c r="A65" s="233"/>
      <c r="B65" s="237" t="s">
        <v>211</v>
      </c>
      <c r="C65" s="235">
        <v>0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188"/>
    </row>
    <row r="66" spans="1:13" ht="18">
      <c r="A66" s="434" t="s">
        <v>23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"/>
    </row>
    <row r="67" spans="1:13" ht="63">
      <c r="A67" s="439" t="s">
        <v>24</v>
      </c>
      <c r="B67" s="98" t="s">
        <v>181</v>
      </c>
      <c r="C67" s="133">
        <v>901</v>
      </c>
      <c r="D67" s="133">
        <v>901</v>
      </c>
      <c r="E67" s="135">
        <v>197.1</v>
      </c>
      <c r="F67" s="135">
        <v>183.4</v>
      </c>
      <c r="G67" s="133">
        <v>100</v>
      </c>
      <c r="H67" s="133">
        <v>100</v>
      </c>
      <c r="I67" s="135"/>
      <c r="J67" s="101"/>
      <c r="K67" s="101">
        <v>603.9</v>
      </c>
      <c r="L67" s="101"/>
      <c r="M67" s="4"/>
    </row>
    <row r="68" spans="1:13" ht="110.25">
      <c r="A68" s="440"/>
      <c r="B68" s="120" t="s">
        <v>182</v>
      </c>
      <c r="C68" s="133">
        <v>500</v>
      </c>
      <c r="D68" s="133">
        <v>500</v>
      </c>
      <c r="E68" s="135">
        <v>185</v>
      </c>
      <c r="F68" s="135">
        <v>153</v>
      </c>
      <c r="G68" s="133">
        <v>85</v>
      </c>
      <c r="H68" s="133">
        <v>85</v>
      </c>
      <c r="I68" s="135">
        <v>10</v>
      </c>
      <c r="J68" s="101"/>
      <c r="K68" s="135">
        <v>220</v>
      </c>
      <c r="L68" s="101"/>
      <c r="M68" s="4"/>
    </row>
    <row r="69" spans="1:13" ht="63">
      <c r="A69" s="440"/>
      <c r="B69" s="98" t="s">
        <v>183</v>
      </c>
      <c r="C69" s="133">
        <v>40</v>
      </c>
      <c r="D69" s="133">
        <v>40</v>
      </c>
      <c r="E69" s="135">
        <v>20</v>
      </c>
      <c r="F69" s="135">
        <v>7.2</v>
      </c>
      <c r="G69" s="133">
        <v>10</v>
      </c>
      <c r="H69" s="133">
        <v>8</v>
      </c>
      <c r="I69" s="135">
        <v>10</v>
      </c>
      <c r="J69" s="101"/>
      <c r="K69" s="101"/>
      <c r="L69" s="101"/>
      <c r="M69" s="4"/>
    </row>
    <row r="70" spans="1:13" ht="63">
      <c r="A70" s="440"/>
      <c r="B70" s="98" t="s">
        <v>184</v>
      </c>
      <c r="C70" s="133">
        <v>135</v>
      </c>
      <c r="D70" s="133">
        <v>135</v>
      </c>
      <c r="E70" s="135">
        <v>135</v>
      </c>
      <c r="F70" s="135">
        <v>135</v>
      </c>
      <c r="G70" s="133">
        <v>0</v>
      </c>
      <c r="H70" s="133"/>
      <c r="I70" s="135"/>
      <c r="J70" s="101"/>
      <c r="K70" s="101"/>
      <c r="L70" s="101"/>
      <c r="M70" s="4"/>
    </row>
    <row r="71" spans="1:13" ht="110.25">
      <c r="A71" s="440"/>
      <c r="B71" s="120" t="s">
        <v>185</v>
      </c>
      <c r="C71" s="133">
        <v>50</v>
      </c>
      <c r="D71" s="133">
        <v>50</v>
      </c>
      <c r="E71" s="135">
        <v>2.9</v>
      </c>
      <c r="F71" s="135">
        <v>2.9</v>
      </c>
      <c r="G71" s="133">
        <v>10</v>
      </c>
      <c r="H71" s="133">
        <v>10</v>
      </c>
      <c r="I71" s="135">
        <v>10</v>
      </c>
      <c r="J71" s="101"/>
      <c r="K71" s="134">
        <v>27.1</v>
      </c>
      <c r="L71" s="101"/>
      <c r="M71" s="4"/>
    </row>
    <row r="72" spans="1:13" ht="78.75">
      <c r="A72" s="441"/>
      <c r="B72" s="98" t="s">
        <v>186</v>
      </c>
      <c r="C72" s="133">
        <v>1576.4</v>
      </c>
      <c r="D72" s="133">
        <v>1576.4</v>
      </c>
      <c r="E72" s="135">
        <v>405</v>
      </c>
      <c r="F72" s="134">
        <v>383.4</v>
      </c>
      <c r="G72" s="133">
        <v>405</v>
      </c>
      <c r="H72" s="133">
        <v>759</v>
      </c>
      <c r="I72" s="135">
        <v>405</v>
      </c>
      <c r="J72" s="101"/>
      <c r="K72" s="134">
        <v>361.4</v>
      </c>
      <c r="L72" s="101"/>
      <c r="M72" s="4"/>
    </row>
    <row r="73" spans="1:13" ht="93" customHeight="1">
      <c r="A73" s="440"/>
      <c r="B73" s="120" t="s">
        <v>187</v>
      </c>
      <c r="C73" s="133">
        <v>500</v>
      </c>
      <c r="D73" s="133">
        <v>500</v>
      </c>
      <c r="E73" s="134"/>
      <c r="F73" s="134"/>
      <c r="G73" s="133">
        <v>500</v>
      </c>
      <c r="H73" s="133">
        <v>500</v>
      </c>
      <c r="I73" s="135"/>
      <c r="J73" s="101"/>
      <c r="K73" s="101"/>
      <c r="L73" s="101"/>
      <c r="M73" s="4"/>
    </row>
    <row r="74" spans="1:13" ht="63">
      <c r="A74" s="440"/>
      <c r="B74" s="98" t="s">
        <v>188</v>
      </c>
      <c r="C74" s="133">
        <v>1404</v>
      </c>
      <c r="D74" s="133">
        <v>1404</v>
      </c>
      <c r="E74" s="135"/>
      <c r="F74" s="134"/>
      <c r="G74" s="133">
        <v>700</v>
      </c>
      <c r="H74" s="133">
        <v>700</v>
      </c>
      <c r="I74" s="135">
        <v>704</v>
      </c>
      <c r="J74" s="101"/>
      <c r="K74" s="134"/>
      <c r="L74" s="101"/>
      <c r="M74" s="4"/>
    </row>
    <row r="75" spans="1:13" ht="18.75">
      <c r="A75" s="353" t="s">
        <v>16</v>
      </c>
      <c r="B75" s="221"/>
      <c r="C75" s="347">
        <f t="shared" ref="C75:L75" si="15">SUM(C74+C73+C72+C71+C70+C69+C68+C67)</f>
        <v>5106.3999999999996</v>
      </c>
      <c r="D75" s="347">
        <f t="shared" si="15"/>
        <v>5106.3999999999996</v>
      </c>
      <c r="E75" s="347">
        <f t="shared" si="15"/>
        <v>945</v>
      </c>
      <c r="F75" s="347">
        <f t="shared" si="15"/>
        <v>864.9</v>
      </c>
      <c r="G75" s="347">
        <f t="shared" si="15"/>
        <v>1810</v>
      </c>
      <c r="H75" s="347">
        <f t="shared" si="15"/>
        <v>2162</v>
      </c>
      <c r="I75" s="347">
        <f t="shared" si="15"/>
        <v>1139</v>
      </c>
      <c r="J75" s="347">
        <f t="shared" si="15"/>
        <v>0</v>
      </c>
      <c r="K75" s="347">
        <f t="shared" si="15"/>
        <v>1212.4000000000001</v>
      </c>
      <c r="L75" s="347">
        <f t="shared" si="15"/>
        <v>0</v>
      </c>
      <c r="M75" s="59"/>
    </row>
    <row r="76" spans="1:13" ht="15.75">
      <c r="A76" s="279"/>
      <c r="B76" s="169" t="s">
        <v>209</v>
      </c>
      <c r="C76" s="347"/>
      <c r="D76" s="347"/>
      <c r="E76" s="354"/>
      <c r="F76" s="348"/>
      <c r="G76" s="347"/>
      <c r="H76" s="347"/>
      <c r="I76" s="354"/>
      <c r="J76" s="344"/>
      <c r="K76" s="348"/>
      <c r="L76" s="344"/>
      <c r="M76" s="59"/>
    </row>
    <row r="77" spans="1:13" ht="15.75">
      <c r="A77" s="279"/>
      <c r="B77" s="169" t="s">
        <v>210</v>
      </c>
      <c r="C77" s="347">
        <f t="shared" ref="C77:L77" si="16">SUM(C74+C73+C72+C71+C70+C69+C68+C67)</f>
        <v>5106.3999999999996</v>
      </c>
      <c r="D77" s="347">
        <f t="shared" si="16"/>
        <v>5106.3999999999996</v>
      </c>
      <c r="E77" s="347">
        <f t="shared" si="16"/>
        <v>945</v>
      </c>
      <c r="F77" s="347">
        <f t="shared" si="16"/>
        <v>864.9</v>
      </c>
      <c r="G77" s="347">
        <f t="shared" si="16"/>
        <v>1810</v>
      </c>
      <c r="H77" s="347">
        <f t="shared" si="16"/>
        <v>2162</v>
      </c>
      <c r="I77" s="347">
        <f t="shared" si="16"/>
        <v>1139</v>
      </c>
      <c r="J77" s="347">
        <f t="shared" si="16"/>
        <v>0</v>
      </c>
      <c r="K77" s="347">
        <f t="shared" si="16"/>
        <v>1212.4000000000001</v>
      </c>
      <c r="L77" s="347">
        <f t="shared" si="16"/>
        <v>0</v>
      </c>
      <c r="M77" s="59"/>
    </row>
    <row r="78" spans="1:13" s="1" customFormat="1" ht="32.25" customHeight="1" thickBot="1">
      <c r="A78" s="353"/>
      <c r="B78" s="212" t="s">
        <v>211</v>
      </c>
      <c r="C78" s="355"/>
      <c r="D78" s="355"/>
      <c r="E78" s="355"/>
      <c r="F78" s="355"/>
      <c r="G78" s="355"/>
      <c r="H78" s="355"/>
      <c r="I78" s="355"/>
      <c r="J78" s="355"/>
      <c r="K78" s="355"/>
      <c r="L78" s="355"/>
      <c r="M78" s="29"/>
    </row>
    <row r="79" spans="1:13" ht="47.25">
      <c r="A79" s="427" t="s">
        <v>25</v>
      </c>
      <c r="B79" s="43" t="s">
        <v>62</v>
      </c>
      <c r="C79" s="442">
        <v>235</v>
      </c>
      <c r="D79" s="442">
        <v>235</v>
      </c>
      <c r="E79" s="442"/>
      <c r="F79" s="442"/>
      <c r="G79" s="442">
        <v>235</v>
      </c>
      <c r="H79" s="442">
        <v>235</v>
      </c>
      <c r="I79" s="442"/>
      <c r="J79" s="442"/>
      <c r="K79" s="442"/>
      <c r="L79" s="442"/>
      <c r="M79" s="417"/>
    </row>
    <row r="80" spans="1:13" ht="15.75">
      <c r="A80" s="428"/>
      <c r="B80" s="43"/>
      <c r="C80" s="442"/>
      <c r="D80" s="442"/>
      <c r="E80" s="442"/>
      <c r="F80" s="442"/>
      <c r="G80" s="442"/>
      <c r="H80" s="442"/>
      <c r="I80" s="442"/>
      <c r="J80" s="442"/>
      <c r="K80" s="442"/>
      <c r="L80" s="442"/>
      <c r="M80" s="417"/>
    </row>
    <row r="81" spans="1:13" ht="94.5">
      <c r="A81" s="428"/>
      <c r="B81" s="43" t="s">
        <v>63</v>
      </c>
      <c r="C81" s="442"/>
      <c r="D81" s="442"/>
      <c r="E81" s="442"/>
      <c r="F81" s="442"/>
      <c r="G81" s="442"/>
      <c r="H81" s="442"/>
      <c r="I81" s="442"/>
      <c r="J81" s="442"/>
      <c r="K81" s="442"/>
      <c r="L81" s="442"/>
      <c r="M81" s="417"/>
    </row>
    <row r="82" spans="1:13" ht="15.75">
      <c r="A82" s="428"/>
      <c r="B82" s="43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17"/>
    </row>
    <row r="83" spans="1:13" ht="31.5">
      <c r="A83" s="428"/>
      <c r="B83" s="43" t="s">
        <v>64</v>
      </c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17"/>
    </row>
    <row r="84" spans="1:13" ht="15.75">
      <c r="A84" s="428"/>
      <c r="B84" s="43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17"/>
    </row>
    <row r="85" spans="1:13" ht="18.75">
      <c r="A85" s="353" t="s">
        <v>16</v>
      </c>
      <c r="B85" s="221"/>
      <c r="C85" s="346">
        <f t="shared" ref="C85:L85" si="17">SUM(C79)</f>
        <v>235</v>
      </c>
      <c r="D85" s="346">
        <f t="shared" si="17"/>
        <v>235</v>
      </c>
      <c r="E85" s="346">
        <f t="shared" si="17"/>
        <v>0</v>
      </c>
      <c r="F85" s="346">
        <f t="shared" si="17"/>
        <v>0</v>
      </c>
      <c r="G85" s="346">
        <f t="shared" si="17"/>
        <v>235</v>
      </c>
      <c r="H85" s="346">
        <f t="shared" si="17"/>
        <v>235</v>
      </c>
      <c r="I85" s="346">
        <f t="shared" si="17"/>
        <v>0</v>
      </c>
      <c r="J85" s="346">
        <f t="shared" si="17"/>
        <v>0</v>
      </c>
      <c r="K85" s="346">
        <f t="shared" si="17"/>
        <v>0</v>
      </c>
      <c r="L85" s="346">
        <f t="shared" si="17"/>
        <v>0</v>
      </c>
      <c r="M85" s="356"/>
    </row>
    <row r="86" spans="1:13" ht="15.75">
      <c r="A86" s="464"/>
      <c r="B86" s="169" t="s">
        <v>209</v>
      </c>
      <c r="C86" s="346"/>
      <c r="D86" s="346"/>
      <c r="E86" s="346"/>
      <c r="F86" s="346"/>
      <c r="G86" s="346"/>
      <c r="H86" s="346"/>
      <c r="I86" s="346"/>
      <c r="J86" s="346"/>
      <c r="K86" s="346"/>
      <c r="L86" s="346"/>
      <c r="M86" s="356"/>
    </row>
    <row r="87" spans="1:13" ht="15.75">
      <c r="A87" s="420"/>
      <c r="B87" s="169" t="s">
        <v>210</v>
      </c>
      <c r="C87" s="346">
        <f t="shared" ref="C87:L87" si="18">SUM(C79)</f>
        <v>235</v>
      </c>
      <c r="D87" s="346">
        <f t="shared" si="18"/>
        <v>235</v>
      </c>
      <c r="E87" s="346">
        <f t="shared" si="18"/>
        <v>0</v>
      </c>
      <c r="F87" s="346">
        <f t="shared" si="18"/>
        <v>0</v>
      </c>
      <c r="G87" s="346">
        <f t="shared" si="18"/>
        <v>235</v>
      </c>
      <c r="H87" s="346">
        <f t="shared" si="18"/>
        <v>235</v>
      </c>
      <c r="I87" s="346">
        <f t="shared" si="18"/>
        <v>0</v>
      </c>
      <c r="J87" s="346">
        <f t="shared" si="18"/>
        <v>0</v>
      </c>
      <c r="K87" s="346">
        <f t="shared" si="18"/>
        <v>0</v>
      </c>
      <c r="L87" s="346">
        <f t="shared" si="18"/>
        <v>0</v>
      </c>
      <c r="M87" s="356"/>
    </row>
    <row r="88" spans="1:13" s="1" customFormat="1" ht="32.25" customHeight="1">
      <c r="A88" s="420"/>
      <c r="B88" s="351" t="s">
        <v>211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31"/>
    </row>
    <row r="89" spans="1:13" s="1" customFormat="1" ht="32.25" customHeight="1">
      <c r="A89" s="186" t="s">
        <v>2</v>
      </c>
      <c r="B89" s="234"/>
      <c r="C89" s="193">
        <f t="shared" ref="C89:L89" si="19">SUM(C85+C75)</f>
        <v>5341.4</v>
      </c>
      <c r="D89" s="193">
        <f t="shared" si="19"/>
        <v>5341.4</v>
      </c>
      <c r="E89" s="193">
        <f t="shared" si="19"/>
        <v>945</v>
      </c>
      <c r="F89" s="193">
        <f t="shared" si="19"/>
        <v>864.9</v>
      </c>
      <c r="G89" s="193">
        <f t="shared" si="19"/>
        <v>2045</v>
      </c>
      <c r="H89" s="193">
        <f t="shared" si="19"/>
        <v>2397</v>
      </c>
      <c r="I89" s="193">
        <f t="shared" si="19"/>
        <v>1139</v>
      </c>
      <c r="J89" s="193">
        <f t="shared" si="19"/>
        <v>0</v>
      </c>
      <c r="K89" s="193">
        <f t="shared" si="19"/>
        <v>1212.4000000000001</v>
      </c>
      <c r="L89" s="193">
        <f t="shared" si="19"/>
        <v>0</v>
      </c>
      <c r="M89" s="193"/>
    </row>
    <row r="90" spans="1:13" s="1" customFormat="1" ht="32.25" customHeight="1">
      <c r="A90" s="352"/>
      <c r="B90" s="236" t="s">
        <v>209</v>
      </c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</row>
    <row r="91" spans="1:13" s="1" customFormat="1" ht="32.25" customHeight="1">
      <c r="A91" s="352"/>
      <c r="B91" s="236" t="s">
        <v>210</v>
      </c>
      <c r="C91" s="193">
        <f t="shared" ref="C91:L91" si="20">SUM(C87+C77)</f>
        <v>5341.4</v>
      </c>
      <c r="D91" s="193">
        <f t="shared" si="20"/>
        <v>5341.4</v>
      </c>
      <c r="E91" s="193">
        <f t="shared" si="20"/>
        <v>945</v>
      </c>
      <c r="F91" s="193">
        <f t="shared" si="20"/>
        <v>864.9</v>
      </c>
      <c r="G91" s="193">
        <f t="shared" si="20"/>
        <v>2045</v>
      </c>
      <c r="H91" s="193">
        <f t="shared" si="20"/>
        <v>2397</v>
      </c>
      <c r="I91" s="193">
        <f t="shared" si="20"/>
        <v>1139</v>
      </c>
      <c r="J91" s="193">
        <f t="shared" si="20"/>
        <v>0</v>
      </c>
      <c r="K91" s="193">
        <f t="shared" si="20"/>
        <v>1212.4000000000001</v>
      </c>
      <c r="L91" s="193">
        <f t="shared" si="20"/>
        <v>0</v>
      </c>
      <c r="M91" s="193"/>
    </row>
    <row r="92" spans="1:13" s="1" customFormat="1" ht="37.5" customHeight="1" thickBot="1">
      <c r="A92" s="186"/>
      <c r="B92" s="237" t="s">
        <v>211</v>
      </c>
      <c r="C92" s="187">
        <f t="shared" ref="C92:L92" si="21">SUM(C88+C78)</f>
        <v>0</v>
      </c>
      <c r="D92" s="187">
        <f t="shared" si="21"/>
        <v>0</v>
      </c>
      <c r="E92" s="187">
        <f t="shared" si="21"/>
        <v>0</v>
      </c>
      <c r="F92" s="187">
        <f t="shared" si="21"/>
        <v>0</v>
      </c>
      <c r="G92" s="187">
        <f t="shared" si="21"/>
        <v>0</v>
      </c>
      <c r="H92" s="187">
        <f t="shared" si="21"/>
        <v>0</v>
      </c>
      <c r="I92" s="187">
        <f t="shared" si="21"/>
        <v>0</v>
      </c>
      <c r="J92" s="187">
        <f t="shared" si="21"/>
        <v>0</v>
      </c>
      <c r="K92" s="187">
        <f t="shared" si="21"/>
        <v>0</v>
      </c>
      <c r="L92" s="187">
        <f t="shared" si="21"/>
        <v>0</v>
      </c>
      <c r="M92" s="188"/>
    </row>
    <row r="93" spans="1:13" ht="18">
      <c r="A93" s="434" t="s">
        <v>26</v>
      </c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"/>
    </row>
    <row r="94" spans="1:13" ht="86.25" customHeight="1">
      <c r="A94" s="427" t="s">
        <v>27</v>
      </c>
      <c r="B94" s="272" t="s">
        <v>299</v>
      </c>
      <c r="C94" s="141">
        <v>2000</v>
      </c>
      <c r="D94" s="141">
        <v>2000</v>
      </c>
      <c r="E94" s="90"/>
      <c r="F94" s="90"/>
      <c r="G94" s="90"/>
      <c r="H94" s="90"/>
      <c r="I94" s="90">
        <v>2000</v>
      </c>
      <c r="J94" s="90"/>
      <c r="K94" s="90"/>
      <c r="L94" s="274"/>
      <c r="M94" s="4"/>
    </row>
    <row r="95" spans="1:13" ht="279.75" customHeight="1">
      <c r="A95" s="428"/>
      <c r="B95" s="273" t="s">
        <v>298</v>
      </c>
      <c r="C95" s="114">
        <v>500</v>
      </c>
      <c r="D95" s="114">
        <v>500</v>
      </c>
      <c r="E95" s="114"/>
      <c r="F95" s="114"/>
      <c r="G95" s="114"/>
      <c r="H95" s="114"/>
      <c r="I95" s="114"/>
      <c r="J95" s="114"/>
      <c r="K95" s="96">
        <v>500</v>
      </c>
      <c r="L95" s="4"/>
      <c r="M95" s="4"/>
    </row>
    <row r="96" spans="1:13" ht="24" customHeight="1">
      <c r="A96" s="428"/>
      <c r="B96" s="147" t="s">
        <v>199</v>
      </c>
      <c r="C96" s="114">
        <v>0</v>
      </c>
      <c r="D96" s="114">
        <v>0</v>
      </c>
      <c r="E96" s="114"/>
      <c r="F96" s="114"/>
      <c r="G96" s="114"/>
      <c r="H96" s="114"/>
      <c r="I96" s="114"/>
      <c r="J96" s="114"/>
      <c r="K96" s="4"/>
      <c r="L96" s="4"/>
      <c r="M96" s="4"/>
    </row>
    <row r="97" spans="1:13" ht="21.75" customHeight="1">
      <c r="A97" s="429"/>
      <c r="B97" s="146" t="s">
        <v>200</v>
      </c>
      <c r="C97" s="143">
        <v>0</v>
      </c>
      <c r="D97" s="143">
        <v>0</v>
      </c>
      <c r="E97" s="4"/>
      <c r="F97" s="4"/>
      <c r="G97" s="4"/>
      <c r="H97" s="4"/>
      <c r="I97" s="4"/>
      <c r="J97" s="4"/>
      <c r="K97" s="4"/>
      <c r="L97" s="4"/>
      <c r="M97" s="4"/>
    </row>
    <row r="98" spans="1:13" s="1" customFormat="1" ht="32.25" customHeight="1">
      <c r="A98" s="28" t="s">
        <v>16</v>
      </c>
      <c r="B98" s="221"/>
      <c r="C98" s="144">
        <f t="shared" ref="C98:L98" si="22">SUM(C94+C95)</f>
        <v>2500</v>
      </c>
      <c r="D98" s="144">
        <f t="shared" si="22"/>
        <v>2500</v>
      </c>
      <c r="E98" s="144">
        <f t="shared" si="22"/>
        <v>0</v>
      </c>
      <c r="F98" s="144">
        <f t="shared" si="22"/>
        <v>0</v>
      </c>
      <c r="G98" s="144">
        <f t="shared" si="22"/>
        <v>0</v>
      </c>
      <c r="H98" s="144">
        <f t="shared" si="22"/>
        <v>0</v>
      </c>
      <c r="I98" s="144">
        <f t="shared" si="22"/>
        <v>2000</v>
      </c>
      <c r="J98" s="144">
        <f t="shared" si="22"/>
        <v>0</v>
      </c>
      <c r="K98" s="144">
        <f t="shared" si="22"/>
        <v>500</v>
      </c>
      <c r="L98" s="144">
        <f t="shared" si="22"/>
        <v>0</v>
      </c>
      <c r="M98" s="29"/>
    </row>
    <row r="99" spans="1:13" s="1" customFormat="1" ht="32.25" customHeight="1">
      <c r="A99" s="241"/>
      <c r="B99" s="169" t="s">
        <v>209</v>
      </c>
      <c r="C99" s="144"/>
      <c r="D99" s="144"/>
      <c r="E99" s="29"/>
      <c r="F99" s="29"/>
      <c r="G99" s="29"/>
      <c r="H99" s="29"/>
      <c r="I99" s="29"/>
      <c r="J99" s="29"/>
      <c r="K99" s="144"/>
      <c r="L99" s="144"/>
      <c r="M99" s="29"/>
    </row>
    <row r="100" spans="1:13" s="1" customFormat="1" ht="32.25" customHeight="1">
      <c r="A100" s="136"/>
      <c r="B100" s="169" t="s">
        <v>210</v>
      </c>
      <c r="C100" s="144">
        <f t="shared" ref="C100:K100" si="23">SUM(C95+C94)</f>
        <v>2500</v>
      </c>
      <c r="D100" s="144">
        <f t="shared" si="23"/>
        <v>2500</v>
      </c>
      <c r="E100" s="144">
        <f t="shared" si="23"/>
        <v>0</v>
      </c>
      <c r="F100" s="144">
        <f t="shared" si="23"/>
        <v>0</v>
      </c>
      <c r="G100" s="144">
        <f t="shared" si="23"/>
        <v>0</v>
      </c>
      <c r="H100" s="144">
        <f t="shared" si="23"/>
        <v>0</v>
      </c>
      <c r="I100" s="144">
        <f t="shared" si="23"/>
        <v>2000</v>
      </c>
      <c r="J100" s="144">
        <f t="shared" si="23"/>
        <v>0</v>
      </c>
      <c r="K100" s="144">
        <f t="shared" si="23"/>
        <v>500</v>
      </c>
      <c r="L100" s="144">
        <f>SUM(L96)</f>
        <v>0</v>
      </c>
      <c r="M100" s="29"/>
    </row>
    <row r="101" spans="1:13" s="1" customFormat="1" ht="32.25" customHeight="1" thickBot="1">
      <c r="A101" s="77"/>
      <c r="B101" s="212" t="s">
        <v>211</v>
      </c>
      <c r="C101" s="145">
        <v>0</v>
      </c>
      <c r="D101" s="145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145">
        <v>0</v>
      </c>
      <c r="L101" s="145">
        <v>0</v>
      </c>
      <c r="M101" s="29"/>
    </row>
    <row r="102" spans="1:13" ht="107.25" customHeight="1">
      <c r="A102" s="239" t="s">
        <v>28</v>
      </c>
      <c r="B102" s="238" t="s">
        <v>265</v>
      </c>
      <c r="C102" s="4">
        <v>300</v>
      </c>
      <c r="D102" s="4">
        <v>300</v>
      </c>
      <c r="E102" s="4">
        <v>0</v>
      </c>
      <c r="F102" s="4">
        <v>0</v>
      </c>
      <c r="G102" s="4">
        <v>0</v>
      </c>
      <c r="H102" s="107">
        <v>0</v>
      </c>
      <c r="I102" s="4">
        <v>300</v>
      </c>
      <c r="J102" s="4">
        <v>0</v>
      </c>
      <c r="K102" s="4">
        <v>0</v>
      </c>
      <c r="L102" s="4">
        <v>0</v>
      </c>
      <c r="M102" s="4"/>
    </row>
    <row r="103" spans="1:13" ht="32.25" customHeight="1">
      <c r="A103" s="28" t="s">
        <v>16</v>
      </c>
      <c r="B103" s="221"/>
      <c r="C103" s="59">
        <f t="shared" ref="C103:L103" si="24">SUM(C102)</f>
        <v>300</v>
      </c>
      <c r="D103" s="59">
        <f t="shared" si="24"/>
        <v>300</v>
      </c>
      <c r="E103" s="59">
        <f t="shared" si="24"/>
        <v>0</v>
      </c>
      <c r="F103" s="59">
        <f t="shared" si="24"/>
        <v>0</v>
      </c>
      <c r="G103" s="59">
        <f t="shared" si="24"/>
        <v>0</v>
      </c>
      <c r="H103" s="59">
        <f t="shared" si="24"/>
        <v>0</v>
      </c>
      <c r="I103" s="59">
        <f t="shared" si="24"/>
        <v>300</v>
      </c>
      <c r="J103" s="59">
        <f t="shared" si="24"/>
        <v>0</v>
      </c>
      <c r="K103" s="59">
        <f t="shared" si="24"/>
        <v>0</v>
      </c>
      <c r="L103" s="59">
        <f t="shared" si="24"/>
        <v>0</v>
      </c>
      <c r="M103" s="59"/>
    </row>
    <row r="104" spans="1:13" ht="24.75" customHeight="1">
      <c r="A104" s="463"/>
      <c r="B104" s="169" t="s">
        <v>209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28.5" customHeight="1">
      <c r="A105" s="423"/>
      <c r="B105" s="169" t="s">
        <v>210</v>
      </c>
      <c r="C105" s="59">
        <f t="shared" ref="C105:L105" si="25">SUM(C102)</f>
        <v>300</v>
      </c>
      <c r="D105" s="59">
        <f t="shared" si="25"/>
        <v>300</v>
      </c>
      <c r="E105" s="59">
        <f t="shared" si="25"/>
        <v>0</v>
      </c>
      <c r="F105" s="59">
        <f t="shared" si="25"/>
        <v>0</v>
      </c>
      <c r="G105" s="59">
        <f t="shared" si="25"/>
        <v>0</v>
      </c>
      <c r="H105" s="59">
        <f t="shared" si="25"/>
        <v>0</v>
      </c>
      <c r="I105" s="59">
        <f t="shared" si="25"/>
        <v>300</v>
      </c>
      <c r="J105" s="59">
        <f t="shared" si="25"/>
        <v>0</v>
      </c>
      <c r="K105" s="59">
        <f t="shared" si="25"/>
        <v>0</v>
      </c>
      <c r="L105" s="59">
        <f t="shared" si="25"/>
        <v>0</v>
      </c>
      <c r="M105" s="59"/>
    </row>
    <row r="106" spans="1:13" s="1" customFormat="1" ht="32.25" customHeight="1" thickBot="1">
      <c r="A106" s="426"/>
      <c r="B106" s="212" t="s">
        <v>211</v>
      </c>
      <c r="C106" s="29">
        <v>0</v>
      </c>
      <c r="D106" s="29">
        <v>0</v>
      </c>
      <c r="E106" s="29">
        <f>SUM(E102)</f>
        <v>0</v>
      </c>
      <c r="F106" s="29">
        <f>SUM(F102)</f>
        <v>0</v>
      </c>
      <c r="G106" s="29">
        <f>SUM(G102)</f>
        <v>0</v>
      </c>
      <c r="H106" s="29">
        <f>SUM(H102)</f>
        <v>0</v>
      </c>
      <c r="I106" s="29">
        <v>0</v>
      </c>
      <c r="J106" s="29">
        <v>0</v>
      </c>
      <c r="K106" s="29">
        <v>0</v>
      </c>
      <c r="L106" s="29"/>
      <c r="M106" s="29"/>
    </row>
    <row r="107" spans="1:13" s="1" customFormat="1" ht="57" customHeight="1">
      <c r="A107" s="465" t="s">
        <v>357</v>
      </c>
      <c r="B107" s="63" t="s">
        <v>358</v>
      </c>
      <c r="C107" s="64">
        <v>12000</v>
      </c>
      <c r="D107" s="64">
        <v>12000</v>
      </c>
      <c r="E107" s="395">
        <v>12000</v>
      </c>
      <c r="F107" s="395">
        <v>12000</v>
      </c>
      <c r="G107" s="51"/>
      <c r="H107" s="51"/>
      <c r="I107" s="51"/>
      <c r="J107" s="51"/>
      <c r="K107" s="51"/>
      <c r="L107" s="51"/>
      <c r="M107" s="51"/>
    </row>
    <row r="108" spans="1:13" s="1" customFormat="1" ht="139.5" customHeight="1">
      <c r="A108" s="423"/>
      <c r="B108" s="63" t="s">
        <v>101</v>
      </c>
      <c r="C108" s="64">
        <v>2000</v>
      </c>
      <c r="D108" s="64">
        <v>2000</v>
      </c>
      <c r="E108" s="64"/>
      <c r="F108" s="64"/>
      <c r="G108" s="64"/>
      <c r="H108" s="64"/>
      <c r="I108" s="64">
        <v>2000</v>
      </c>
      <c r="J108" s="64"/>
      <c r="K108" s="64"/>
      <c r="L108" s="65"/>
      <c r="M108" s="51"/>
    </row>
    <row r="109" spans="1:13" s="1" customFormat="1" ht="51.75" customHeight="1">
      <c r="A109" s="423"/>
      <c r="B109" s="66" t="s">
        <v>102</v>
      </c>
      <c r="C109" s="64">
        <v>2600</v>
      </c>
      <c r="D109" s="64">
        <v>2600</v>
      </c>
      <c r="E109" s="64"/>
      <c r="F109" s="64"/>
      <c r="G109" s="64"/>
      <c r="H109" s="64"/>
      <c r="I109" s="64">
        <v>2600</v>
      </c>
      <c r="J109" s="64"/>
      <c r="K109" s="64"/>
      <c r="L109" s="65"/>
      <c r="M109" s="51"/>
    </row>
    <row r="110" spans="1:13" s="1" customFormat="1" ht="46.5" customHeight="1">
      <c r="A110" s="423"/>
      <c r="B110" s="66" t="s">
        <v>103</v>
      </c>
      <c r="C110" s="64">
        <v>17468.099999999999</v>
      </c>
      <c r="D110" s="64">
        <v>17468.099999999999</v>
      </c>
      <c r="E110" s="64">
        <v>2200</v>
      </c>
      <c r="F110" s="64">
        <v>2112.5</v>
      </c>
      <c r="G110" s="64">
        <v>7300</v>
      </c>
      <c r="H110" s="64">
        <v>7291.72</v>
      </c>
      <c r="I110" s="64">
        <v>2700</v>
      </c>
      <c r="J110" s="64"/>
      <c r="K110" s="64">
        <v>5268.1</v>
      </c>
      <c r="L110" s="65"/>
      <c r="M110" s="51"/>
    </row>
    <row r="111" spans="1:13" s="1" customFormat="1" ht="32.25" customHeight="1">
      <c r="A111" s="423"/>
      <c r="B111" s="66" t="s">
        <v>104</v>
      </c>
      <c r="C111" s="64">
        <v>1974.5</v>
      </c>
      <c r="D111" s="64">
        <v>1974.5</v>
      </c>
      <c r="E111" s="64">
        <v>874.5</v>
      </c>
      <c r="F111" s="64">
        <v>874.5</v>
      </c>
      <c r="G111" s="64"/>
      <c r="H111" s="64"/>
      <c r="I111" s="64"/>
      <c r="J111" s="64"/>
      <c r="K111" s="64">
        <v>1100</v>
      </c>
      <c r="L111" s="65"/>
      <c r="M111" s="51"/>
    </row>
    <row r="112" spans="1:13" s="1" customFormat="1" ht="32.25" customHeight="1">
      <c r="A112" s="423"/>
      <c r="B112" s="66" t="s">
        <v>147</v>
      </c>
      <c r="C112" s="64">
        <v>2000</v>
      </c>
      <c r="D112" s="64">
        <v>2000</v>
      </c>
      <c r="E112" s="64"/>
      <c r="F112" s="64"/>
      <c r="G112" s="64">
        <v>2000</v>
      </c>
      <c r="H112" s="64"/>
      <c r="I112" s="64"/>
      <c r="J112" s="64"/>
      <c r="K112" s="64"/>
      <c r="L112" s="65"/>
      <c r="M112" s="51"/>
    </row>
    <row r="113" spans="1:13" s="1" customFormat="1" ht="57.75" customHeight="1">
      <c r="A113" s="423"/>
      <c r="B113" s="66" t="s">
        <v>266</v>
      </c>
      <c r="C113" s="64">
        <v>2000</v>
      </c>
      <c r="D113" s="64">
        <v>2000</v>
      </c>
      <c r="E113" s="64"/>
      <c r="F113" s="64"/>
      <c r="G113" s="64">
        <v>2000</v>
      </c>
      <c r="H113" s="64">
        <v>1500</v>
      </c>
      <c r="I113" s="64"/>
      <c r="J113" s="64"/>
      <c r="K113" s="64"/>
      <c r="L113" s="65"/>
      <c r="M113" s="51"/>
    </row>
    <row r="114" spans="1:13" s="1" customFormat="1" ht="55.5" customHeight="1">
      <c r="A114" s="423"/>
      <c r="B114" s="66" t="s">
        <v>105</v>
      </c>
      <c r="C114" s="64">
        <v>5970</v>
      </c>
      <c r="D114" s="64">
        <v>5970</v>
      </c>
      <c r="E114" s="64"/>
      <c r="F114" s="64"/>
      <c r="G114" s="64">
        <v>3000</v>
      </c>
      <c r="H114" s="64">
        <v>1323.36</v>
      </c>
      <c r="I114" s="64">
        <v>2970</v>
      </c>
      <c r="J114" s="64"/>
      <c r="K114" s="64"/>
      <c r="L114" s="65"/>
      <c r="M114" s="51"/>
    </row>
    <row r="115" spans="1:13" s="1" customFormat="1" ht="60" customHeight="1">
      <c r="A115" s="423"/>
      <c r="B115" s="66" t="s">
        <v>106</v>
      </c>
      <c r="C115" s="64">
        <v>5867.2</v>
      </c>
      <c r="D115" s="64">
        <v>5867.2</v>
      </c>
      <c r="E115" s="64"/>
      <c r="F115" s="64"/>
      <c r="G115" s="64"/>
      <c r="H115" s="64"/>
      <c r="I115" s="64">
        <v>1000</v>
      </c>
      <c r="J115" s="64"/>
      <c r="K115" s="64">
        <v>4867.2</v>
      </c>
      <c r="L115" s="65"/>
      <c r="M115" s="51"/>
    </row>
    <row r="116" spans="1:13" s="1" customFormat="1" ht="36" customHeight="1">
      <c r="A116" s="423"/>
      <c r="B116" s="66" t="s">
        <v>267</v>
      </c>
      <c r="C116" s="64">
        <v>2307</v>
      </c>
      <c r="D116" s="64">
        <v>2307</v>
      </c>
      <c r="E116" s="64"/>
      <c r="F116" s="64"/>
      <c r="G116" s="64">
        <v>2260</v>
      </c>
      <c r="H116" s="64">
        <v>601.1</v>
      </c>
      <c r="I116" s="64">
        <v>47</v>
      </c>
      <c r="J116" s="64"/>
      <c r="K116" s="64"/>
      <c r="L116" s="65"/>
      <c r="M116" s="51"/>
    </row>
    <row r="117" spans="1:13" s="1" customFormat="1" ht="39.75" customHeight="1">
      <c r="A117" s="423"/>
      <c r="B117" s="66" t="s">
        <v>268</v>
      </c>
      <c r="C117" s="64">
        <v>530</v>
      </c>
      <c r="D117" s="64">
        <v>530</v>
      </c>
      <c r="E117" s="64"/>
      <c r="F117" s="64"/>
      <c r="G117" s="64">
        <v>30</v>
      </c>
      <c r="H117" s="64">
        <v>30</v>
      </c>
      <c r="I117" s="64">
        <v>500</v>
      </c>
      <c r="J117" s="64"/>
      <c r="K117" s="64"/>
      <c r="L117" s="65"/>
      <c r="M117" s="51"/>
    </row>
    <row r="118" spans="1:13" s="1" customFormat="1" ht="32.25" customHeight="1">
      <c r="A118" s="423"/>
      <c r="B118" s="66" t="s">
        <v>359</v>
      </c>
      <c r="C118" s="64">
        <v>1438.1</v>
      </c>
      <c r="D118" s="64">
        <v>1438.1</v>
      </c>
      <c r="E118" s="64"/>
      <c r="F118" s="64"/>
      <c r="G118" s="64">
        <v>1438.1</v>
      </c>
      <c r="H118" s="64">
        <v>1007.75</v>
      </c>
      <c r="I118" s="64"/>
      <c r="J118" s="64"/>
      <c r="K118" s="64"/>
      <c r="L118" s="65"/>
      <c r="M118" s="51"/>
    </row>
    <row r="119" spans="1:13" s="1" customFormat="1" ht="32.25" customHeight="1">
      <c r="A119" s="423"/>
      <c r="B119" s="66" t="s">
        <v>269</v>
      </c>
      <c r="C119" s="64">
        <v>1900</v>
      </c>
      <c r="D119" s="64">
        <v>1900</v>
      </c>
      <c r="E119" s="64"/>
      <c r="F119" s="64"/>
      <c r="G119" s="64">
        <v>1900</v>
      </c>
      <c r="H119" s="64">
        <v>570</v>
      </c>
      <c r="I119" s="64"/>
      <c r="J119" s="64"/>
      <c r="K119" s="64"/>
      <c r="L119" s="65"/>
      <c r="M119" s="51"/>
    </row>
    <row r="120" spans="1:13" s="1" customFormat="1" ht="53.25" customHeight="1">
      <c r="A120" s="423"/>
      <c r="B120" s="66" t="s">
        <v>270</v>
      </c>
      <c r="C120" s="64">
        <v>150</v>
      </c>
      <c r="D120" s="64">
        <v>150</v>
      </c>
      <c r="E120" s="64"/>
      <c r="F120" s="64"/>
      <c r="G120" s="64">
        <v>150</v>
      </c>
      <c r="H120" s="64"/>
      <c r="I120" s="64"/>
      <c r="J120" s="64"/>
      <c r="K120" s="64"/>
      <c r="L120" s="65"/>
      <c r="M120" s="51"/>
    </row>
    <row r="121" spans="1:13" s="1" customFormat="1" ht="46.5" customHeight="1">
      <c r="A121" s="423"/>
      <c r="B121" s="66" t="s">
        <v>107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5"/>
      <c r="M121" s="51"/>
    </row>
    <row r="122" spans="1:13" s="1" customFormat="1" ht="48" customHeight="1">
      <c r="A122" s="423"/>
      <c r="B122" s="66" t="s">
        <v>360</v>
      </c>
      <c r="C122" s="64">
        <v>250</v>
      </c>
      <c r="D122" s="64">
        <v>250</v>
      </c>
      <c r="E122" s="64">
        <v>250</v>
      </c>
      <c r="F122" s="64"/>
      <c r="G122" s="64"/>
      <c r="H122" s="64">
        <v>120.7</v>
      </c>
      <c r="I122" s="64"/>
      <c r="J122" s="64"/>
      <c r="K122" s="64"/>
      <c r="L122" s="65"/>
      <c r="M122" s="51"/>
    </row>
    <row r="123" spans="1:13" s="1" customFormat="1" ht="54" customHeight="1">
      <c r="A123" s="423"/>
      <c r="B123" s="66" t="s">
        <v>271</v>
      </c>
      <c r="C123" s="64">
        <v>1000</v>
      </c>
      <c r="D123" s="64">
        <v>1000</v>
      </c>
      <c r="E123" s="64"/>
      <c r="F123" s="64"/>
      <c r="G123" s="64"/>
      <c r="H123" s="64"/>
      <c r="I123" s="64">
        <v>1000</v>
      </c>
      <c r="J123" s="64"/>
      <c r="K123" s="64"/>
      <c r="L123" s="65"/>
      <c r="M123" s="51"/>
    </row>
    <row r="124" spans="1:13" s="1" customFormat="1" ht="39.75" customHeight="1">
      <c r="A124" s="423"/>
      <c r="B124" s="66" t="s">
        <v>108</v>
      </c>
      <c r="C124" s="64">
        <v>100</v>
      </c>
      <c r="D124" s="64">
        <v>100</v>
      </c>
      <c r="E124" s="64">
        <v>100</v>
      </c>
      <c r="F124" s="64"/>
      <c r="G124" s="64"/>
      <c r="H124" s="64">
        <v>96.6</v>
      </c>
      <c r="I124" s="64"/>
      <c r="J124" s="64"/>
      <c r="K124" s="64"/>
      <c r="L124" s="65"/>
      <c r="M124" s="51"/>
    </row>
    <row r="125" spans="1:13" s="1" customFormat="1" ht="48" customHeight="1">
      <c r="A125" s="423"/>
      <c r="B125" s="67" t="s">
        <v>109</v>
      </c>
      <c r="C125" s="55">
        <v>790.7</v>
      </c>
      <c r="D125" s="54">
        <v>790.7</v>
      </c>
      <c r="E125" s="54">
        <v>200</v>
      </c>
      <c r="F125" s="54">
        <v>198.5</v>
      </c>
      <c r="G125" s="54">
        <v>350</v>
      </c>
      <c r="H125" s="54">
        <v>115.32</v>
      </c>
      <c r="I125" s="54">
        <v>190</v>
      </c>
      <c r="J125" s="68"/>
      <c r="K125" s="54">
        <v>50.7</v>
      </c>
      <c r="L125" s="68"/>
      <c r="M125" s="51"/>
    </row>
    <row r="126" spans="1:13" s="1" customFormat="1" ht="48" customHeight="1">
      <c r="A126" s="423"/>
      <c r="B126" s="67" t="s">
        <v>110</v>
      </c>
      <c r="C126" s="55">
        <v>2000</v>
      </c>
      <c r="D126" s="55">
        <v>2000</v>
      </c>
      <c r="E126" s="54">
        <v>1200</v>
      </c>
      <c r="F126" s="54">
        <v>1172.4000000000001</v>
      </c>
      <c r="G126" s="54">
        <v>800</v>
      </c>
      <c r="H126" s="54">
        <v>827.6</v>
      </c>
      <c r="I126" s="54"/>
      <c r="J126" s="68"/>
      <c r="K126" s="54"/>
      <c r="L126" s="54"/>
      <c r="M126" s="51"/>
    </row>
    <row r="127" spans="1:13" s="1" customFormat="1" ht="48" customHeight="1">
      <c r="A127" s="423"/>
      <c r="B127" s="67" t="s">
        <v>111</v>
      </c>
      <c r="C127" s="55">
        <v>1913</v>
      </c>
      <c r="D127" s="55">
        <v>1913</v>
      </c>
      <c r="E127" s="54"/>
      <c r="F127" s="54"/>
      <c r="G127" s="54">
        <v>1300</v>
      </c>
      <c r="H127" s="54">
        <v>1255.97</v>
      </c>
      <c r="I127" s="54">
        <v>613</v>
      </c>
      <c r="J127" s="68"/>
      <c r="K127" s="54"/>
      <c r="L127" s="54"/>
      <c r="M127" s="51"/>
    </row>
    <row r="128" spans="1:13" s="1" customFormat="1" ht="48" customHeight="1">
      <c r="A128" s="423"/>
      <c r="B128" s="67" t="s">
        <v>272</v>
      </c>
      <c r="C128" s="55">
        <v>974</v>
      </c>
      <c r="D128" s="55">
        <v>974</v>
      </c>
      <c r="E128" s="54"/>
      <c r="F128" s="54"/>
      <c r="G128" s="54">
        <v>900</v>
      </c>
      <c r="H128" s="54"/>
      <c r="I128" s="54">
        <v>74</v>
      </c>
      <c r="J128" s="68"/>
      <c r="K128" s="54"/>
      <c r="L128" s="54"/>
      <c r="M128" s="51"/>
    </row>
    <row r="129" spans="1:13" s="1" customFormat="1" ht="48" customHeight="1">
      <c r="A129" s="423"/>
      <c r="B129" s="67" t="s">
        <v>156</v>
      </c>
      <c r="C129" s="55">
        <v>349.7</v>
      </c>
      <c r="D129" s="55">
        <v>349.7</v>
      </c>
      <c r="E129" s="54">
        <v>349.7</v>
      </c>
      <c r="F129" s="54">
        <v>349.7</v>
      </c>
      <c r="G129" s="54"/>
      <c r="H129" s="54"/>
      <c r="I129" s="54"/>
      <c r="J129" s="68"/>
      <c r="K129" s="54"/>
      <c r="L129" s="54"/>
      <c r="M129" s="51"/>
    </row>
    <row r="130" spans="1:13" ht="52.5" customHeight="1">
      <c r="A130" s="426"/>
      <c r="B130" s="67" t="s">
        <v>112</v>
      </c>
      <c r="C130" s="55">
        <v>200</v>
      </c>
      <c r="D130" s="55">
        <v>200</v>
      </c>
      <c r="E130" s="54">
        <v>200</v>
      </c>
      <c r="F130" s="54"/>
      <c r="G130" s="54"/>
      <c r="H130" s="54"/>
      <c r="I130" s="54"/>
      <c r="J130" s="68"/>
      <c r="K130" s="54"/>
      <c r="L130" s="54"/>
      <c r="M130" s="4"/>
    </row>
    <row r="131" spans="1:13" s="1" customFormat="1" ht="27.75" customHeight="1">
      <c r="A131" s="159" t="s">
        <v>16</v>
      </c>
      <c r="B131" s="221"/>
      <c r="C131" s="58">
        <f t="shared" ref="C131:L131" si="26">SUM(C130+C129+C128+C127+C126+C125+C124+C123+C122+C121+C120+C119+C118+C117+C116+C115+C114+C113+C112+C111+C110+C109+C108+C107)</f>
        <v>65782.3</v>
      </c>
      <c r="D131" s="58">
        <f t="shared" si="26"/>
        <v>65782.3</v>
      </c>
      <c r="E131" s="58">
        <f t="shared" si="26"/>
        <v>17374.2</v>
      </c>
      <c r="F131" s="58">
        <f t="shared" si="26"/>
        <v>16707.599999999999</v>
      </c>
      <c r="G131" s="58">
        <f t="shared" si="26"/>
        <v>23428.1</v>
      </c>
      <c r="H131" s="58">
        <f t="shared" si="26"/>
        <v>14740.119999999999</v>
      </c>
      <c r="I131" s="58">
        <f t="shared" si="26"/>
        <v>13694</v>
      </c>
      <c r="J131" s="58">
        <f t="shared" si="26"/>
        <v>0</v>
      </c>
      <c r="K131" s="58">
        <f t="shared" si="26"/>
        <v>11286</v>
      </c>
      <c r="L131" s="58">
        <f t="shared" si="26"/>
        <v>0</v>
      </c>
      <c r="M131" s="29"/>
    </row>
    <row r="132" spans="1:13" s="1" customFormat="1" ht="24" customHeight="1">
      <c r="A132" s="248"/>
      <c r="B132" s="169" t="s">
        <v>209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78"/>
    </row>
    <row r="133" spans="1:13" s="1" customFormat="1" ht="32.25" customHeight="1">
      <c r="A133" s="248"/>
      <c r="B133" s="169" t="s">
        <v>210</v>
      </c>
      <c r="C133" s="58">
        <f t="shared" ref="C133:K133" si="27">SUM(C130+C129+C128+C127+C126+C125+C124+C123+C122+C121+C120+C119+C118+C117+C116+C115+C114+C113+C112+C111+C110+C109+C108)</f>
        <v>53782.3</v>
      </c>
      <c r="D133" s="58">
        <f t="shared" si="27"/>
        <v>53782.3</v>
      </c>
      <c r="E133" s="58">
        <f t="shared" si="27"/>
        <v>5374.2</v>
      </c>
      <c r="F133" s="58">
        <f t="shared" si="27"/>
        <v>4707.6000000000004</v>
      </c>
      <c r="G133" s="58">
        <f t="shared" si="27"/>
        <v>23428.1</v>
      </c>
      <c r="H133" s="58">
        <f t="shared" si="27"/>
        <v>14740.119999999999</v>
      </c>
      <c r="I133" s="58">
        <f t="shared" si="27"/>
        <v>13694</v>
      </c>
      <c r="J133" s="58">
        <f t="shared" si="27"/>
        <v>0</v>
      </c>
      <c r="K133" s="58">
        <f t="shared" si="27"/>
        <v>11286</v>
      </c>
      <c r="L133" s="58">
        <f t="shared" ref="L133" si="28">SUM(L109+L108+L110+L111+L112+L113+L114+L115+L116+L117+L118+L119+L120+L121+L122+L123+L124+L125+L126+L127+L128+L129+L130)</f>
        <v>0</v>
      </c>
      <c r="M133" s="29"/>
    </row>
    <row r="134" spans="1:13" s="1" customFormat="1" ht="32.25" customHeight="1" thickBot="1">
      <c r="A134" s="183"/>
      <c r="B134" s="212" t="s">
        <v>211</v>
      </c>
      <c r="C134" s="97">
        <f t="shared" ref="C134:K134" si="29">SUM(C107)</f>
        <v>12000</v>
      </c>
      <c r="D134" s="97">
        <f t="shared" si="29"/>
        <v>12000</v>
      </c>
      <c r="E134" s="97">
        <f t="shared" si="29"/>
        <v>12000</v>
      </c>
      <c r="F134" s="97">
        <f t="shared" si="29"/>
        <v>12000</v>
      </c>
      <c r="G134" s="97">
        <f t="shared" si="29"/>
        <v>0</v>
      </c>
      <c r="H134" s="97">
        <f t="shared" si="29"/>
        <v>0</v>
      </c>
      <c r="I134" s="97">
        <f t="shared" si="29"/>
        <v>0</v>
      </c>
      <c r="J134" s="97">
        <f t="shared" si="29"/>
        <v>0</v>
      </c>
      <c r="K134" s="97">
        <f t="shared" si="29"/>
        <v>0</v>
      </c>
      <c r="L134" s="97">
        <v>0</v>
      </c>
      <c r="M134" s="78"/>
    </row>
    <row r="135" spans="1:13" s="1" customFormat="1" ht="153" customHeight="1">
      <c r="A135" s="275" t="s">
        <v>300</v>
      </c>
      <c r="B135" s="279" t="s">
        <v>198</v>
      </c>
      <c r="C135" s="58">
        <v>5143.1000000000004</v>
      </c>
      <c r="D135" s="58">
        <v>5143.1000000000004</v>
      </c>
      <c r="E135" s="58">
        <v>1285.8</v>
      </c>
      <c r="F135" s="58">
        <v>946.98</v>
      </c>
      <c r="G135" s="58">
        <v>1285.8</v>
      </c>
      <c r="H135" s="58">
        <v>1338.65</v>
      </c>
      <c r="I135" s="58">
        <v>1285.7</v>
      </c>
      <c r="J135" s="58">
        <v>0</v>
      </c>
      <c r="K135" s="58">
        <v>1285.7</v>
      </c>
      <c r="L135" s="58">
        <v>0</v>
      </c>
      <c r="M135" s="29"/>
    </row>
    <row r="136" spans="1:13" s="1" customFormat="1" ht="29.25" customHeight="1">
      <c r="A136" s="276" t="s">
        <v>2</v>
      </c>
      <c r="B136" s="234"/>
      <c r="C136" s="187">
        <f t="shared" ref="C136:L136" si="30">SUM(C135+C131+C103+C98)</f>
        <v>73725.400000000009</v>
      </c>
      <c r="D136" s="187">
        <f t="shared" si="30"/>
        <v>73725.400000000009</v>
      </c>
      <c r="E136" s="187">
        <f t="shared" si="30"/>
        <v>18660</v>
      </c>
      <c r="F136" s="187">
        <f t="shared" si="30"/>
        <v>17654.579999999998</v>
      </c>
      <c r="G136" s="187">
        <f t="shared" si="30"/>
        <v>24713.899999999998</v>
      </c>
      <c r="H136" s="187">
        <f t="shared" si="30"/>
        <v>16078.769999999999</v>
      </c>
      <c r="I136" s="187">
        <f t="shared" si="30"/>
        <v>17279.7</v>
      </c>
      <c r="J136" s="187">
        <f t="shared" si="30"/>
        <v>0</v>
      </c>
      <c r="K136" s="187">
        <f t="shared" si="30"/>
        <v>13071.7</v>
      </c>
      <c r="L136" s="187">
        <f t="shared" si="30"/>
        <v>0</v>
      </c>
      <c r="M136" s="188"/>
    </row>
    <row r="137" spans="1:13" s="1" customFormat="1" ht="33" customHeight="1">
      <c r="A137" s="277"/>
      <c r="B137" s="236" t="s">
        <v>209</v>
      </c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1:13" s="1" customFormat="1" ht="26.25" customHeight="1">
      <c r="A138" s="277"/>
      <c r="B138" s="236" t="s">
        <v>210</v>
      </c>
      <c r="C138" s="193">
        <f t="shared" ref="C138:L138" si="31">SUM(C135+C133+C105+C100)</f>
        <v>61725.4</v>
      </c>
      <c r="D138" s="193">
        <f t="shared" si="31"/>
        <v>61725.4</v>
      </c>
      <c r="E138" s="193">
        <f t="shared" si="31"/>
        <v>6660</v>
      </c>
      <c r="F138" s="193">
        <f t="shared" si="31"/>
        <v>5654.58</v>
      </c>
      <c r="G138" s="193">
        <f t="shared" si="31"/>
        <v>24713.899999999998</v>
      </c>
      <c r="H138" s="193">
        <f t="shared" si="31"/>
        <v>16078.769999999999</v>
      </c>
      <c r="I138" s="193">
        <f t="shared" si="31"/>
        <v>17279.7</v>
      </c>
      <c r="J138" s="193">
        <f t="shared" si="31"/>
        <v>0</v>
      </c>
      <c r="K138" s="193">
        <f t="shared" si="31"/>
        <v>13071.7</v>
      </c>
      <c r="L138" s="193">
        <f t="shared" si="31"/>
        <v>0</v>
      </c>
      <c r="M138" s="193"/>
    </row>
    <row r="139" spans="1:13" s="1" customFormat="1" ht="37.5" customHeight="1" thickBot="1">
      <c r="A139" s="277"/>
      <c r="B139" s="237" t="s">
        <v>211</v>
      </c>
      <c r="C139" s="278">
        <f t="shared" ref="C139:K139" si="32">SUM(C134)</f>
        <v>12000</v>
      </c>
      <c r="D139" s="278">
        <f t="shared" si="32"/>
        <v>12000</v>
      </c>
      <c r="E139" s="278">
        <f t="shared" si="32"/>
        <v>12000</v>
      </c>
      <c r="F139" s="278">
        <f t="shared" si="32"/>
        <v>12000</v>
      </c>
      <c r="G139" s="278">
        <f t="shared" si="32"/>
        <v>0</v>
      </c>
      <c r="H139" s="278">
        <f t="shared" si="32"/>
        <v>0</v>
      </c>
      <c r="I139" s="278">
        <f t="shared" si="32"/>
        <v>0</v>
      </c>
      <c r="J139" s="278">
        <f t="shared" si="32"/>
        <v>0</v>
      </c>
      <c r="K139" s="278">
        <f t="shared" si="32"/>
        <v>0</v>
      </c>
      <c r="L139" s="278">
        <f t="shared" ref="L139" si="33">SUM(L101)</f>
        <v>0</v>
      </c>
      <c r="M139" s="278"/>
    </row>
    <row r="140" spans="1:13" ht="18" customHeight="1">
      <c r="A140" s="462" t="s">
        <v>29</v>
      </c>
      <c r="B140" s="462"/>
      <c r="C140" s="462"/>
      <c r="D140" s="462"/>
      <c r="E140" s="462"/>
      <c r="F140" s="462"/>
      <c r="G140" s="462"/>
      <c r="H140" s="462"/>
      <c r="I140" s="462"/>
      <c r="J140" s="462"/>
      <c r="K140" s="462"/>
      <c r="L140" s="462"/>
      <c r="M140" s="4"/>
    </row>
    <row r="141" spans="1:13" ht="69" customHeight="1">
      <c r="A141" s="428" t="s">
        <v>370</v>
      </c>
      <c r="B141" s="44" t="s">
        <v>361</v>
      </c>
      <c r="C141" s="45">
        <v>200</v>
      </c>
      <c r="D141" s="45">
        <v>200</v>
      </c>
      <c r="E141" s="45"/>
      <c r="F141" s="45"/>
      <c r="G141" s="45"/>
      <c r="H141" s="45"/>
      <c r="I141" s="45">
        <v>200</v>
      </c>
      <c r="J141" s="45"/>
      <c r="K141" s="45"/>
      <c r="L141" s="45"/>
      <c r="M141" s="45"/>
    </row>
    <row r="142" spans="1:13" ht="63.75">
      <c r="A142" s="428"/>
      <c r="B142" s="44" t="s">
        <v>65</v>
      </c>
      <c r="C142" s="45">
        <v>17631.7</v>
      </c>
      <c r="D142" s="45">
        <v>17631.7</v>
      </c>
      <c r="E142" s="45"/>
      <c r="F142" s="45"/>
      <c r="G142" s="45">
        <v>17631.7</v>
      </c>
      <c r="H142" s="45"/>
      <c r="I142" s="45"/>
      <c r="J142" s="45"/>
      <c r="K142" s="45"/>
      <c r="L142" s="45"/>
      <c r="M142" s="45"/>
    </row>
    <row r="143" spans="1:13" ht="75" customHeight="1">
      <c r="A143" s="428"/>
      <c r="B143" s="44" t="s">
        <v>66</v>
      </c>
      <c r="C143" s="45">
        <v>2600</v>
      </c>
      <c r="D143" s="45">
        <v>2600</v>
      </c>
      <c r="E143" s="45">
        <v>600</v>
      </c>
      <c r="F143" s="45"/>
      <c r="G143" s="45">
        <v>600</v>
      </c>
      <c r="H143" s="45">
        <v>966.84</v>
      </c>
      <c r="I143" s="45">
        <v>600</v>
      </c>
      <c r="J143" s="45"/>
      <c r="K143" s="45">
        <v>800</v>
      </c>
      <c r="L143" s="45"/>
      <c r="M143" s="45"/>
    </row>
    <row r="144" spans="1:13" ht="75.75" customHeight="1">
      <c r="A144" s="428"/>
      <c r="B144" s="44" t="s">
        <v>67</v>
      </c>
      <c r="C144" s="45">
        <v>357.7</v>
      </c>
      <c r="D144" s="45">
        <v>357.7</v>
      </c>
      <c r="E144" s="45"/>
      <c r="F144" s="45"/>
      <c r="G144" s="45"/>
      <c r="H144" s="45"/>
      <c r="I144" s="45">
        <v>357.7</v>
      </c>
      <c r="J144" s="45"/>
      <c r="K144" s="45"/>
      <c r="L144" s="45"/>
      <c r="M144" s="45"/>
    </row>
    <row r="145" spans="1:13" ht="48" customHeight="1">
      <c r="A145" s="428"/>
      <c r="B145" s="44" t="s">
        <v>68</v>
      </c>
      <c r="C145" s="45">
        <v>900</v>
      </c>
      <c r="D145" s="45">
        <v>900</v>
      </c>
      <c r="E145" s="45"/>
      <c r="F145" s="45"/>
      <c r="G145" s="45">
        <v>300</v>
      </c>
      <c r="H145" s="45"/>
      <c r="I145" s="45">
        <v>600</v>
      </c>
      <c r="J145" s="45"/>
      <c r="K145" s="45"/>
      <c r="L145" s="45"/>
      <c r="M145" s="45"/>
    </row>
    <row r="146" spans="1:13" ht="98.25" customHeight="1">
      <c r="A146" s="428"/>
      <c r="B146" s="44" t="s">
        <v>157</v>
      </c>
      <c r="C146" s="45">
        <v>250</v>
      </c>
      <c r="D146" s="45">
        <v>250</v>
      </c>
      <c r="E146" s="45"/>
      <c r="F146" s="45"/>
      <c r="G146" s="45">
        <v>250</v>
      </c>
      <c r="H146" s="45"/>
      <c r="I146" s="45"/>
      <c r="J146" s="45"/>
      <c r="K146" s="45"/>
      <c r="L146" s="45"/>
      <c r="M146" s="45"/>
    </row>
    <row r="147" spans="1:13" ht="72.75" customHeight="1">
      <c r="A147" s="428"/>
      <c r="B147" s="44" t="s">
        <v>69</v>
      </c>
      <c r="C147" s="45">
        <v>100</v>
      </c>
      <c r="D147" s="45">
        <v>100</v>
      </c>
      <c r="E147" s="45"/>
      <c r="F147" s="45"/>
      <c r="G147" s="45"/>
      <c r="H147" s="45"/>
      <c r="I147" s="45"/>
      <c r="J147" s="45"/>
      <c r="K147" s="45">
        <v>100</v>
      </c>
      <c r="L147" s="45"/>
      <c r="M147" s="4"/>
    </row>
    <row r="148" spans="1:13" ht="36" customHeight="1">
      <c r="A148" s="428"/>
      <c r="B148" s="46" t="s">
        <v>362</v>
      </c>
      <c r="C148" s="45">
        <v>3122.1</v>
      </c>
      <c r="D148" s="45">
        <v>3122.1</v>
      </c>
      <c r="E148" s="45"/>
      <c r="F148" s="45"/>
      <c r="G148" s="45">
        <v>3122.1</v>
      </c>
      <c r="H148" s="45"/>
      <c r="I148" s="45"/>
      <c r="J148" s="45"/>
      <c r="K148" s="45"/>
      <c r="L148" s="45"/>
      <c r="M148" s="4"/>
    </row>
    <row r="149" spans="1:13" ht="33.75" customHeight="1">
      <c r="A149" s="428"/>
      <c r="B149" s="46" t="s">
        <v>363</v>
      </c>
      <c r="C149" s="45">
        <v>181.8</v>
      </c>
      <c r="D149" s="45">
        <v>181.8</v>
      </c>
      <c r="E149" s="45"/>
      <c r="F149" s="45"/>
      <c r="G149" s="45"/>
      <c r="H149" s="45"/>
      <c r="I149" s="45">
        <v>181.8</v>
      </c>
      <c r="J149" s="45"/>
      <c r="K149" s="45"/>
      <c r="L149" s="45"/>
      <c r="M149" s="4"/>
    </row>
    <row r="150" spans="1:13" ht="34.5" customHeight="1">
      <c r="A150" s="428"/>
      <c r="B150" s="46" t="s">
        <v>273</v>
      </c>
      <c r="C150" s="45">
        <v>317</v>
      </c>
      <c r="D150" s="45">
        <v>317</v>
      </c>
      <c r="E150" s="45"/>
      <c r="F150" s="45"/>
      <c r="G150" s="45">
        <v>317</v>
      </c>
      <c r="H150" s="45"/>
      <c r="I150" s="45"/>
      <c r="J150" s="45"/>
      <c r="K150" s="45"/>
      <c r="L150" s="45"/>
      <c r="M150" s="4"/>
    </row>
    <row r="151" spans="1:13" ht="28.5" customHeight="1">
      <c r="A151" s="429"/>
      <c r="B151" s="46" t="s">
        <v>70</v>
      </c>
      <c r="C151" s="45">
        <v>1500</v>
      </c>
      <c r="D151" s="45">
        <v>1500</v>
      </c>
      <c r="E151" s="45"/>
      <c r="F151" s="45"/>
      <c r="G151" s="45"/>
      <c r="H151" s="45"/>
      <c r="I151" s="45"/>
      <c r="J151" s="45"/>
      <c r="K151" s="45">
        <v>1500</v>
      </c>
      <c r="L151" s="45"/>
      <c r="M151" s="4"/>
    </row>
    <row r="152" spans="1:13" ht="37.5">
      <c r="A152" s="28" t="s">
        <v>203</v>
      </c>
      <c r="B152" s="221"/>
      <c r="C152" s="48">
        <f t="shared" ref="C152:L152" si="34">SUM(C151+C150+C149+C148+C147+C146+C145+C144+C143+C142+C141)</f>
        <v>27160.3</v>
      </c>
      <c r="D152" s="48">
        <f t="shared" si="34"/>
        <v>27160.3</v>
      </c>
      <c r="E152" s="48">
        <f t="shared" si="34"/>
        <v>600</v>
      </c>
      <c r="F152" s="48">
        <f t="shared" si="34"/>
        <v>0</v>
      </c>
      <c r="G152" s="48">
        <f t="shared" si="34"/>
        <v>22220.800000000003</v>
      </c>
      <c r="H152" s="48">
        <f t="shared" si="34"/>
        <v>966.84</v>
      </c>
      <c r="I152" s="48">
        <f t="shared" si="34"/>
        <v>1939.5</v>
      </c>
      <c r="J152" s="48">
        <f t="shared" si="34"/>
        <v>0</v>
      </c>
      <c r="K152" s="48">
        <f t="shared" si="34"/>
        <v>2400</v>
      </c>
      <c r="L152" s="48">
        <f t="shared" si="34"/>
        <v>0</v>
      </c>
      <c r="M152" s="29"/>
    </row>
    <row r="153" spans="1:13" ht="15.75">
      <c r="A153" s="47"/>
      <c r="B153" s="169" t="s">
        <v>209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59"/>
    </row>
    <row r="154" spans="1:13" ht="15.75">
      <c r="A154" s="47"/>
      <c r="B154" s="169" t="s">
        <v>210</v>
      </c>
      <c r="C154" s="48">
        <f t="shared" ref="C154:L154" si="35">SUM(C151+C150+C148+C147+C146+C145+C144+C143+C142+C141)</f>
        <v>26978.5</v>
      </c>
      <c r="D154" s="48">
        <f t="shared" si="35"/>
        <v>26978.5</v>
      </c>
      <c r="E154" s="48">
        <f t="shared" si="35"/>
        <v>600</v>
      </c>
      <c r="F154" s="48">
        <f t="shared" si="35"/>
        <v>0</v>
      </c>
      <c r="G154" s="48">
        <f t="shared" si="35"/>
        <v>22220.800000000003</v>
      </c>
      <c r="H154" s="48">
        <f t="shared" si="35"/>
        <v>966.84</v>
      </c>
      <c r="I154" s="48">
        <f t="shared" si="35"/>
        <v>1757.7</v>
      </c>
      <c r="J154" s="48">
        <f t="shared" si="35"/>
        <v>0</v>
      </c>
      <c r="K154" s="48">
        <f t="shared" si="35"/>
        <v>2400</v>
      </c>
      <c r="L154" s="48">
        <f t="shared" si="35"/>
        <v>0</v>
      </c>
      <c r="M154" s="59"/>
    </row>
    <row r="155" spans="1:13" s="1" customFormat="1" ht="32.25" customHeight="1" thickBot="1">
      <c r="A155" s="47"/>
      <c r="B155" s="212" t="s">
        <v>211</v>
      </c>
      <c r="C155" s="48">
        <f t="shared" ref="C155:L155" si="36">SUM(C149)</f>
        <v>181.8</v>
      </c>
      <c r="D155" s="48">
        <f t="shared" si="36"/>
        <v>181.8</v>
      </c>
      <c r="E155" s="48">
        <f t="shared" si="36"/>
        <v>0</v>
      </c>
      <c r="F155" s="48">
        <f t="shared" si="36"/>
        <v>0</v>
      </c>
      <c r="G155" s="48">
        <f t="shared" si="36"/>
        <v>0</v>
      </c>
      <c r="H155" s="48">
        <f t="shared" si="36"/>
        <v>0</v>
      </c>
      <c r="I155" s="48">
        <f t="shared" si="36"/>
        <v>181.8</v>
      </c>
      <c r="J155" s="48">
        <f t="shared" si="36"/>
        <v>0</v>
      </c>
      <c r="K155" s="48">
        <f t="shared" si="36"/>
        <v>0</v>
      </c>
      <c r="L155" s="48">
        <f t="shared" si="36"/>
        <v>0</v>
      </c>
      <c r="M155" s="29"/>
    </row>
    <row r="156" spans="1:13" ht="66.75" customHeight="1">
      <c r="A156" s="427" t="s">
        <v>30</v>
      </c>
      <c r="B156" s="49" t="s">
        <v>274</v>
      </c>
      <c r="C156" s="50">
        <v>53026.3</v>
      </c>
      <c r="D156" s="50">
        <v>53026.3</v>
      </c>
      <c r="E156" s="50"/>
      <c r="F156" s="50"/>
      <c r="G156" s="50">
        <v>6000</v>
      </c>
      <c r="H156" s="50">
        <v>6000</v>
      </c>
      <c r="I156" s="50">
        <v>47026.3</v>
      </c>
      <c r="J156" s="50"/>
      <c r="K156" s="50"/>
      <c r="L156" s="50"/>
      <c r="M156" s="4"/>
    </row>
    <row r="157" spans="1:13" ht="57" customHeight="1">
      <c r="A157" s="428"/>
      <c r="B157" s="49" t="s">
        <v>275</v>
      </c>
      <c r="C157" s="50">
        <v>1500</v>
      </c>
      <c r="D157" s="50">
        <v>1500</v>
      </c>
      <c r="E157" s="50"/>
      <c r="F157" s="50"/>
      <c r="G157" s="50"/>
      <c r="H157" s="50"/>
      <c r="I157" s="50"/>
      <c r="J157" s="50"/>
      <c r="K157" s="50">
        <v>1500</v>
      </c>
      <c r="L157" s="50"/>
      <c r="M157" s="4"/>
    </row>
    <row r="158" spans="1:13" ht="27" customHeight="1">
      <c r="A158" s="28" t="s">
        <v>16</v>
      </c>
      <c r="B158" s="221"/>
      <c r="C158" s="48">
        <f t="shared" ref="C158:L158" si="37">SUM(C156+C157)</f>
        <v>54526.3</v>
      </c>
      <c r="D158" s="48">
        <f t="shared" si="37"/>
        <v>54526.3</v>
      </c>
      <c r="E158" s="48">
        <f t="shared" si="37"/>
        <v>0</v>
      </c>
      <c r="F158" s="48">
        <f t="shared" si="37"/>
        <v>0</v>
      </c>
      <c r="G158" s="48">
        <f t="shared" si="37"/>
        <v>6000</v>
      </c>
      <c r="H158" s="48">
        <f t="shared" si="37"/>
        <v>6000</v>
      </c>
      <c r="I158" s="48">
        <f t="shared" si="37"/>
        <v>47026.3</v>
      </c>
      <c r="J158" s="48">
        <f t="shared" si="37"/>
        <v>0</v>
      </c>
      <c r="K158" s="48">
        <f t="shared" si="37"/>
        <v>1500</v>
      </c>
      <c r="L158" s="48">
        <f t="shared" si="37"/>
        <v>0</v>
      </c>
      <c r="M158" s="59"/>
    </row>
    <row r="159" spans="1:13" ht="30" customHeight="1">
      <c r="A159" s="422"/>
      <c r="B159" s="169" t="s">
        <v>209</v>
      </c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59"/>
    </row>
    <row r="160" spans="1:13" ht="24" customHeight="1">
      <c r="A160" s="455"/>
      <c r="B160" s="169" t="s">
        <v>210</v>
      </c>
      <c r="C160" s="48">
        <f t="shared" ref="C160:L160" si="38">SUM(C157+C156)</f>
        <v>54526.3</v>
      </c>
      <c r="D160" s="48">
        <f t="shared" si="38"/>
        <v>54526.3</v>
      </c>
      <c r="E160" s="48">
        <f t="shared" si="38"/>
        <v>0</v>
      </c>
      <c r="F160" s="48">
        <f t="shared" si="38"/>
        <v>0</v>
      </c>
      <c r="G160" s="48">
        <f t="shared" si="38"/>
        <v>6000</v>
      </c>
      <c r="H160" s="48">
        <f>SUM(H155:H156)</f>
        <v>6000</v>
      </c>
      <c r="I160" s="48">
        <f t="shared" si="38"/>
        <v>47026.3</v>
      </c>
      <c r="J160" s="48">
        <f t="shared" si="38"/>
        <v>0</v>
      </c>
      <c r="K160" s="48">
        <f t="shared" si="38"/>
        <v>1500</v>
      </c>
      <c r="L160" s="48">
        <f t="shared" si="38"/>
        <v>0</v>
      </c>
      <c r="M160" s="59"/>
    </row>
    <row r="161" spans="1:13" s="1" customFormat="1" ht="32.25" customHeight="1" thickBot="1">
      <c r="A161" s="456"/>
      <c r="B161" s="212" t="s">
        <v>211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f>SUM(L156:L157)</f>
        <v>0</v>
      </c>
      <c r="M161" s="29"/>
    </row>
    <row r="162" spans="1:13" s="1" customFormat="1" ht="32.25" customHeight="1">
      <c r="A162" s="427" t="s">
        <v>31</v>
      </c>
      <c r="B162" s="49" t="s">
        <v>364</v>
      </c>
      <c r="C162" s="396">
        <v>95</v>
      </c>
      <c r="D162" s="396">
        <v>95</v>
      </c>
      <c r="E162" s="397"/>
      <c r="F162" s="397"/>
      <c r="G162" s="396">
        <v>95</v>
      </c>
      <c r="H162" s="396">
        <v>95</v>
      </c>
      <c r="I162" s="397"/>
      <c r="J162" s="397"/>
      <c r="K162" s="397"/>
      <c r="L162" s="53"/>
      <c r="M162" s="51"/>
    </row>
    <row r="163" spans="1:13" s="1" customFormat="1" ht="32.25" customHeight="1">
      <c r="A163" s="428"/>
      <c r="B163" s="251" t="s">
        <v>149</v>
      </c>
      <c r="C163" s="52">
        <v>877.3</v>
      </c>
      <c r="D163" s="52">
        <v>877.3</v>
      </c>
      <c r="E163" s="52"/>
      <c r="F163" s="52"/>
      <c r="G163" s="52">
        <v>877.3</v>
      </c>
      <c r="H163" s="52">
        <v>877.24</v>
      </c>
      <c r="I163" s="52"/>
      <c r="J163" s="52"/>
      <c r="K163" s="52"/>
      <c r="L163" s="53"/>
      <c r="M163" s="51"/>
    </row>
    <row r="164" spans="1:13" s="1" customFormat="1" ht="32.25" customHeight="1">
      <c r="A164" s="428"/>
      <c r="B164" s="251" t="s">
        <v>276</v>
      </c>
      <c r="C164" s="52">
        <v>998.7</v>
      </c>
      <c r="D164" s="52">
        <v>998.7</v>
      </c>
      <c r="E164" s="52"/>
      <c r="F164" s="52"/>
      <c r="G164" s="52">
        <v>998.7</v>
      </c>
      <c r="H164" s="52">
        <v>998.61</v>
      </c>
      <c r="I164" s="52"/>
      <c r="J164" s="52"/>
      <c r="K164" s="52"/>
      <c r="L164" s="53"/>
      <c r="M164" s="51"/>
    </row>
    <row r="165" spans="1:13" s="1" customFormat="1" ht="32.25" customHeight="1">
      <c r="A165" s="428"/>
      <c r="B165" s="251" t="s">
        <v>277</v>
      </c>
      <c r="C165" s="52">
        <v>492</v>
      </c>
      <c r="D165" s="52">
        <v>492</v>
      </c>
      <c r="E165" s="52"/>
      <c r="F165" s="52"/>
      <c r="G165" s="52">
        <v>492</v>
      </c>
      <c r="H165" s="52">
        <v>492</v>
      </c>
      <c r="I165" s="52"/>
      <c r="J165" s="52"/>
      <c r="K165" s="52"/>
      <c r="L165" s="53"/>
      <c r="M165" s="51"/>
    </row>
    <row r="166" spans="1:13" s="1" customFormat="1" ht="75.75" customHeight="1">
      <c r="A166" s="428"/>
      <c r="B166" s="251" t="s">
        <v>365</v>
      </c>
      <c r="C166" s="52">
        <v>1345.6</v>
      </c>
      <c r="D166" s="52">
        <v>1345.6</v>
      </c>
      <c r="E166" s="52"/>
      <c r="F166" s="52"/>
      <c r="G166" s="52"/>
      <c r="H166" s="52"/>
      <c r="I166" s="52">
        <v>1345.6</v>
      </c>
      <c r="J166" s="52"/>
      <c r="K166" s="52"/>
      <c r="L166" s="53"/>
      <c r="M166" s="51"/>
    </row>
    <row r="167" spans="1:13" s="1" customFormat="1" ht="32.25" customHeight="1">
      <c r="A167" s="428"/>
      <c r="B167" s="251" t="s">
        <v>278</v>
      </c>
      <c r="C167" s="52">
        <v>507</v>
      </c>
      <c r="D167" s="52">
        <v>507</v>
      </c>
      <c r="E167" s="52"/>
      <c r="F167" s="52"/>
      <c r="G167" s="52">
        <v>507</v>
      </c>
      <c r="H167" s="52">
        <v>495.33</v>
      </c>
      <c r="I167" s="52"/>
      <c r="J167" s="52"/>
      <c r="K167" s="52"/>
      <c r="L167" s="53"/>
      <c r="M167" s="51"/>
    </row>
    <row r="168" spans="1:13" s="1" customFormat="1" ht="32.25" customHeight="1">
      <c r="A168" s="428"/>
      <c r="B168" s="251" t="s">
        <v>279</v>
      </c>
      <c r="C168" s="52">
        <v>120</v>
      </c>
      <c r="D168" s="52">
        <v>120</v>
      </c>
      <c r="E168" s="52"/>
      <c r="F168" s="52"/>
      <c r="G168" s="52">
        <v>120</v>
      </c>
      <c r="H168" s="52"/>
      <c r="I168" s="52"/>
      <c r="J168" s="52"/>
      <c r="K168" s="52"/>
      <c r="L168" s="53"/>
      <c r="M168" s="51"/>
    </row>
    <row r="169" spans="1:13" s="1" customFormat="1" ht="32.25" customHeight="1">
      <c r="A169" s="428"/>
      <c r="B169" s="251" t="s">
        <v>280</v>
      </c>
      <c r="C169" s="52">
        <v>73.8</v>
      </c>
      <c r="D169" s="52">
        <v>73.8</v>
      </c>
      <c r="E169" s="52">
        <v>73.8</v>
      </c>
      <c r="F169" s="52"/>
      <c r="G169" s="52"/>
      <c r="H169" s="52">
        <v>73.73</v>
      </c>
      <c r="I169" s="52"/>
      <c r="J169" s="52"/>
      <c r="K169" s="52"/>
      <c r="L169" s="53"/>
      <c r="M169" s="51"/>
    </row>
    <row r="170" spans="1:13" s="1" customFormat="1" ht="32.25" customHeight="1">
      <c r="A170" s="428"/>
      <c r="B170" s="251" t="s">
        <v>281</v>
      </c>
      <c r="C170" s="52">
        <v>603.9</v>
      </c>
      <c r="D170" s="52">
        <v>603.9</v>
      </c>
      <c r="E170" s="52"/>
      <c r="F170" s="52"/>
      <c r="G170" s="52"/>
      <c r="H170" s="52"/>
      <c r="I170" s="52">
        <v>603.9</v>
      </c>
      <c r="J170" s="52"/>
      <c r="K170" s="52"/>
      <c r="L170" s="53"/>
      <c r="M170" s="51"/>
    </row>
    <row r="171" spans="1:13" s="1" customFormat="1" ht="32.25" customHeight="1">
      <c r="A171" s="428"/>
      <c r="B171" s="150" t="s">
        <v>71</v>
      </c>
      <c r="C171" s="52">
        <v>14100</v>
      </c>
      <c r="D171" s="52">
        <v>14100</v>
      </c>
      <c r="E171" s="52">
        <v>3500</v>
      </c>
      <c r="F171" s="52">
        <v>3313.85</v>
      </c>
      <c r="G171" s="52">
        <v>3500</v>
      </c>
      <c r="H171" s="52">
        <v>3476</v>
      </c>
      <c r="I171" s="52">
        <v>3500</v>
      </c>
      <c r="J171" s="52"/>
      <c r="K171" s="52">
        <v>3600</v>
      </c>
      <c r="L171" s="148"/>
      <c r="M171" s="51"/>
    </row>
    <row r="172" spans="1:13" s="1" customFormat="1" ht="48" customHeight="1">
      <c r="A172" s="428"/>
      <c r="B172" s="150" t="s">
        <v>366</v>
      </c>
      <c r="C172" s="52">
        <v>2.2000000000000002</v>
      </c>
      <c r="D172" s="52">
        <v>2.2000000000000002</v>
      </c>
      <c r="E172" s="52"/>
      <c r="F172" s="52"/>
      <c r="G172" s="52">
        <v>2.2000000000000002</v>
      </c>
      <c r="H172" s="52"/>
      <c r="I172" s="52"/>
      <c r="J172" s="52"/>
      <c r="K172" s="52"/>
      <c r="L172" s="54"/>
      <c r="M172" s="51"/>
    </row>
    <row r="173" spans="1:13" s="1" customFormat="1" ht="32.25" customHeight="1">
      <c r="A173" s="428"/>
      <c r="B173" s="150" t="s">
        <v>72</v>
      </c>
      <c r="C173" s="52">
        <v>5600</v>
      </c>
      <c r="D173" s="52">
        <v>5600</v>
      </c>
      <c r="E173" s="52"/>
      <c r="F173" s="52">
        <v>99.99</v>
      </c>
      <c r="G173" s="52">
        <v>4000</v>
      </c>
      <c r="H173" s="52">
        <v>99.99</v>
      </c>
      <c r="I173" s="52"/>
      <c r="J173" s="52"/>
      <c r="K173" s="52">
        <v>1600</v>
      </c>
      <c r="L173" s="149"/>
      <c r="M173" s="51"/>
    </row>
    <row r="174" spans="1:13" s="1" customFormat="1" ht="32.25" customHeight="1">
      <c r="A174" s="428"/>
      <c r="B174" s="252" t="s">
        <v>73</v>
      </c>
      <c r="C174" s="54">
        <v>2352.6</v>
      </c>
      <c r="D174" s="54">
        <v>2352.6</v>
      </c>
      <c r="E174" s="55">
        <v>600</v>
      </c>
      <c r="F174" s="55">
        <v>460.3</v>
      </c>
      <c r="G174" s="55">
        <v>600</v>
      </c>
      <c r="H174" s="55"/>
      <c r="I174" s="55">
        <v>600</v>
      </c>
      <c r="J174" s="55"/>
      <c r="K174" s="54">
        <v>552.6</v>
      </c>
      <c r="L174" s="149"/>
      <c r="M174" s="51"/>
    </row>
    <row r="175" spans="1:13" s="1" customFormat="1" ht="32.25" customHeight="1">
      <c r="A175" s="428"/>
      <c r="B175" s="252" t="s">
        <v>74</v>
      </c>
      <c r="C175" s="54">
        <v>1747.4</v>
      </c>
      <c r="D175" s="54">
        <v>1747.4</v>
      </c>
      <c r="E175" s="54">
        <v>450</v>
      </c>
      <c r="F175" s="54">
        <v>426.4</v>
      </c>
      <c r="G175" s="54">
        <v>450</v>
      </c>
      <c r="H175" s="54"/>
      <c r="I175" s="54">
        <v>450</v>
      </c>
      <c r="J175" s="54"/>
      <c r="K175" s="54">
        <v>397.4</v>
      </c>
      <c r="L175" s="149"/>
      <c r="M175" s="51"/>
    </row>
    <row r="176" spans="1:13" s="1" customFormat="1" ht="32.25" customHeight="1">
      <c r="A176" s="428"/>
      <c r="B176" s="252" t="s">
        <v>282</v>
      </c>
      <c r="C176" s="54">
        <v>900</v>
      </c>
      <c r="D176" s="54">
        <v>900</v>
      </c>
      <c r="E176" s="54"/>
      <c r="F176" s="54"/>
      <c r="G176" s="54">
        <v>300</v>
      </c>
      <c r="H176" s="54"/>
      <c r="I176" s="54">
        <v>300</v>
      </c>
      <c r="J176" s="54"/>
      <c r="K176" s="54">
        <v>300</v>
      </c>
      <c r="L176" s="149"/>
      <c r="M176" s="51"/>
    </row>
    <row r="177" spans="1:13" s="1" customFormat="1" ht="32.25" customHeight="1">
      <c r="A177" s="428"/>
      <c r="B177" s="252" t="s">
        <v>89</v>
      </c>
      <c r="C177" s="54">
        <v>1120</v>
      </c>
      <c r="D177" s="54">
        <v>1120</v>
      </c>
      <c r="E177" s="54"/>
      <c r="F177" s="54"/>
      <c r="G177" s="54"/>
      <c r="H177" s="54"/>
      <c r="I177" s="54">
        <v>600</v>
      </c>
      <c r="J177" s="54"/>
      <c r="K177" s="54">
        <v>520</v>
      </c>
      <c r="L177" s="149"/>
      <c r="M177" s="51"/>
    </row>
    <row r="178" spans="1:13" s="1" customFormat="1" ht="32.25" customHeight="1">
      <c r="A178" s="428"/>
      <c r="B178" s="252" t="s">
        <v>90</v>
      </c>
      <c r="C178" s="54">
        <v>197</v>
      </c>
      <c r="D178" s="54">
        <v>197</v>
      </c>
      <c r="E178" s="54"/>
      <c r="F178" s="54"/>
      <c r="G178" s="54"/>
      <c r="H178" s="54"/>
      <c r="I178" s="54">
        <v>197</v>
      </c>
      <c r="J178" s="54"/>
      <c r="K178" s="54"/>
      <c r="L178" s="149"/>
      <c r="M178" s="51"/>
    </row>
    <row r="179" spans="1:13" s="1" customFormat="1" ht="67.5" customHeight="1">
      <c r="A179" s="428"/>
      <c r="B179" s="252" t="s">
        <v>91</v>
      </c>
      <c r="C179" s="54">
        <v>1313.5</v>
      </c>
      <c r="D179" s="54">
        <v>1313.5</v>
      </c>
      <c r="E179" s="54"/>
      <c r="F179" s="54"/>
      <c r="G179" s="54">
        <v>300</v>
      </c>
      <c r="H179" s="54">
        <v>47</v>
      </c>
      <c r="I179" s="54">
        <v>600</v>
      </c>
      <c r="J179" s="54"/>
      <c r="K179" s="54">
        <v>413.5</v>
      </c>
      <c r="L179" s="149"/>
      <c r="M179" s="51"/>
    </row>
    <row r="180" spans="1:13" ht="25.5">
      <c r="A180" s="428"/>
      <c r="B180" s="252" t="s">
        <v>93</v>
      </c>
      <c r="C180" s="54">
        <v>1500</v>
      </c>
      <c r="D180" s="54">
        <v>1500</v>
      </c>
      <c r="E180" s="54">
        <v>500</v>
      </c>
      <c r="F180" s="54">
        <v>367.56</v>
      </c>
      <c r="G180" s="54">
        <v>500</v>
      </c>
      <c r="H180" s="54">
        <v>402.21</v>
      </c>
      <c r="I180" s="54">
        <v>500</v>
      </c>
      <c r="J180" s="54"/>
      <c r="K180" s="54"/>
      <c r="L180" s="149"/>
      <c r="M180" s="4"/>
    </row>
    <row r="181" spans="1:13" ht="30" customHeight="1">
      <c r="A181" s="428"/>
      <c r="B181" s="252" t="s">
        <v>283</v>
      </c>
      <c r="C181" s="54">
        <v>600</v>
      </c>
      <c r="D181" s="54">
        <v>600</v>
      </c>
      <c r="E181" s="54"/>
      <c r="F181" s="54"/>
      <c r="G181" s="54">
        <v>300</v>
      </c>
      <c r="H181" s="54"/>
      <c r="I181" s="54">
        <v>300</v>
      </c>
      <c r="J181" s="54"/>
      <c r="K181" s="54"/>
      <c r="L181" s="149"/>
      <c r="M181" s="4"/>
    </row>
    <row r="182" spans="1:13" ht="57" customHeight="1">
      <c r="A182" s="428"/>
      <c r="B182" s="252" t="s">
        <v>368</v>
      </c>
      <c r="C182" s="54">
        <v>309.60000000000002</v>
      </c>
      <c r="D182" s="54">
        <v>309.60000000000002</v>
      </c>
      <c r="E182" s="54">
        <v>309.60000000000002</v>
      </c>
      <c r="F182" s="54">
        <v>309.60000000000002</v>
      </c>
      <c r="G182" s="54"/>
      <c r="H182" s="54"/>
      <c r="I182" s="54"/>
      <c r="J182" s="54"/>
      <c r="K182" s="54"/>
      <c r="L182" s="149"/>
      <c r="M182" s="4"/>
    </row>
    <row r="183" spans="1:13" ht="33" customHeight="1">
      <c r="A183" s="428"/>
      <c r="B183" s="252" t="s">
        <v>367</v>
      </c>
      <c r="C183" s="54">
        <v>89.5</v>
      </c>
      <c r="D183" s="54">
        <v>89.5</v>
      </c>
      <c r="E183" s="54"/>
      <c r="F183" s="54"/>
      <c r="G183" s="54">
        <v>89.5</v>
      </c>
      <c r="H183" s="54">
        <v>89.5</v>
      </c>
      <c r="I183" s="54"/>
      <c r="J183" s="54"/>
      <c r="K183" s="54"/>
      <c r="L183" s="149"/>
      <c r="M183" s="4"/>
    </row>
    <row r="184" spans="1:13" ht="40.5" customHeight="1">
      <c r="A184" s="428"/>
      <c r="B184" s="252" t="s">
        <v>158</v>
      </c>
      <c r="C184" s="54">
        <v>3045</v>
      </c>
      <c r="D184" s="54">
        <v>3045</v>
      </c>
      <c r="E184" s="54"/>
      <c r="F184" s="54"/>
      <c r="G184" s="54">
        <v>3045</v>
      </c>
      <c r="H184" s="54">
        <v>1764.3</v>
      </c>
      <c r="I184" s="54"/>
      <c r="J184" s="54"/>
      <c r="K184" s="54"/>
      <c r="L184" s="149"/>
      <c r="M184" s="4"/>
    </row>
    <row r="185" spans="1:13" ht="41.25" customHeight="1">
      <c r="A185" s="428"/>
      <c r="B185" s="252" t="s">
        <v>284</v>
      </c>
      <c r="C185" s="54">
        <v>235</v>
      </c>
      <c r="D185" s="54">
        <v>235</v>
      </c>
      <c r="E185" s="54"/>
      <c r="F185" s="54"/>
      <c r="G185" s="54">
        <v>235</v>
      </c>
      <c r="H185" s="54">
        <v>209.7</v>
      </c>
      <c r="I185" s="54"/>
      <c r="J185" s="54"/>
      <c r="K185" s="54"/>
      <c r="L185" s="149"/>
      <c r="M185" s="4"/>
    </row>
    <row r="186" spans="1:13" ht="37.5" customHeight="1">
      <c r="A186" s="428"/>
      <c r="B186" s="252" t="s">
        <v>75</v>
      </c>
      <c r="C186" s="54">
        <v>380</v>
      </c>
      <c r="D186" s="54">
        <v>380</v>
      </c>
      <c r="E186" s="54">
        <v>100</v>
      </c>
      <c r="F186" s="54"/>
      <c r="G186" s="54">
        <v>100</v>
      </c>
      <c r="H186" s="54">
        <v>158.47999999999999</v>
      </c>
      <c r="I186" s="54">
        <v>100</v>
      </c>
      <c r="J186" s="54"/>
      <c r="K186" s="54">
        <v>80</v>
      </c>
      <c r="L186" s="149"/>
      <c r="M186" s="4"/>
    </row>
    <row r="187" spans="1:13" ht="33" customHeight="1">
      <c r="A187" s="428"/>
      <c r="B187" s="44" t="s">
        <v>76</v>
      </c>
      <c r="C187" s="54">
        <v>710</v>
      </c>
      <c r="D187" s="54">
        <v>710</v>
      </c>
      <c r="E187" s="54">
        <v>200</v>
      </c>
      <c r="F187" s="54">
        <v>177</v>
      </c>
      <c r="G187" s="54">
        <v>100</v>
      </c>
      <c r="H187" s="54">
        <v>177</v>
      </c>
      <c r="I187" s="54">
        <v>150</v>
      </c>
      <c r="J187" s="54"/>
      <c r="K187" s="54">
        <v>260</v>
      </c>
      <c r="L187" s="149"/>
      <c r="M187" s="4"/>
    </row>
    <row r="188" spans="1:13" ht="42" customHeight="1">
      <c r="A188" s="428"/>
      <c r="B188" s="252" t="s">
        <v>77</v>
      </c>
      <c r="C188" s="54">
        <v>370</v>
      </c>
      <c r="D188" s="54">
        <v>370</v>
      </c>
      <c r="E188" s="54">
        <v>100</v>
      </c>
      <c r="F188" s="54"/>
      <c r="G188" s="54">
        <v>150</v>
      </c>
      <c r="H188" s="54">
        <v>370</v>
      </c>
      <c r="I188" s="54">
        <v>100</v>
      </c>
      <c r="J188" s="54"/>
      <c r="K188" s="54">
        <v>20</v>
      </c>
      <c r="L188" s="149"/>
      <c r="M188" s="4"/>
    </row>
    <row r="189" spans="1:13" ht="23.25" customHeight="1">
      <c r="A189" s="428"/>
      <c r="B189" s="253" t="s">
        <v>78</v>
      </c>
      <c r="C189" s="54">
        <v>13953.5</v>
      </c>
      <c r="D189" s="54">
        <v>13953.5</v>
      </c>
      <c r="E189" s="54">
        <v>1500</v>
      </c>
      <c r="F189" s="54">
        <v>150.69999999999999</v>
      </c>
      <c r="G189" s="54">
        <v>3500</v>
      </c>
      <c r="H189" s="54">
        <v>7284.27</v>
      </c>
      <c r="I189" s="54">
        <v>8000</v>
      </c>
      <c r="J189" s="54"/>
      <c r="K189" s="54">
        <v>953.5</v>
      </c>
      <c r="L189" s="56"/>
      <c r="M189" s="4"/>
    </row>
    <row r="190" spans="1:13" ht="36" customHeight="1">
      <c r="A190" s="428"/>
      <c r="B190" s="252" t="s">
        <v>79</v>
      </c>
      <c r="C190" s="54">
        <v>2480</v>
      </c>
      <c r="D190" s="54">
        <v>2480</v>
      </c>
      <c r="E190" s="54">
        <v>1500</v>
      </c>
      <c r="F190" s="54">
        <v>199.98</v>
      </c>
      <c r="G190" s="54">
        <v>980</v>
      </c>
      <c r="H190" s="54">
        <v>1088.17</v>
      </c>
      <c r="I190" s="54"/>
      <c r="J190" s="54"/>
      <c r="K190" s="54"/>
      <c r="L190" s="149"/>
      <c r="M190" s="4"/>
    </row>
    <row r="191" spans="1:13" ht="48" customHeight="1">
      <c r="A191" s="428"/>
      <c r="B191" s="252" t="s">
        <v>80</v>
      </c>
      <c r="C191" s="54">
        <v>247.5</v>
      </c>
      <c r="D191" s="54">
        <v>247.5</v>
      </c>
      <c r="E191" s="54">
        <v>247.5</v>
      </c>
      <c r="F191" s="54"/>
      <c r="G191" s="54"/>
      <c r="H191" s="54">
        <v>247.5</v>
      </c>
      <c r="I191" s="54"/>
      <c r="J191" s="54"/>
      <c r="K191" s="54"/>
      <c r="L191" s="149"/>
      <c r="M191" s="4"/>
    </row>
    <row r="192" spans="1:13" ht="36.75" customHeight="1">
      <c r="A192" s="428"/>
      <c r="B192" s="252" t="s">
        <v>81</v>
      </c>
      <c r="C192" s="54">
        <v>220</v>
      </c>
      <c r="D192" s="54">
        <v>220</v>
      </c>
      <c r="E192" s="54">
        <v>100</v>
      </c>
      <c r="F192" s="54"/>
      <c r="G192" s="54">
        <v>120</v>
      </c>
      <c r="H192" s="54">
        <v>185.5</v>
      </c>
      <c r="I192" s="54"/>
      <c r="J192" s="54"/>
      <c r="K192" s="54"/>
      <c r="L192" s="149"/>
      <c r="M192" s="4"/>
    </row>
    <row r="193" spans="1:13" ht="59.25" customHeight="1">
      <c r="A193" s="428"/>
      <c r="B193" s="252" t="s">
        <v>82</v>
      </c>
      <c r="C193" s="54">
        <v>28000</v>
      </c>
      <c r="D193" s="54">
        <v>28000</v>
      </c>
      <c r="E193" s="54">
        <v>7000</v>
      </c>
      <c r="F193" s="54">
        <v>6999.98</v>
      </c>
      <c r="G193" s="54">
        <v>7000</v>
      </c>
      <c r="H193" s="54">
        <v>3716.9</v>
      </c>
      <c r="I193" s="54">
        <v>7000</v>
      </c>
      <c r="J193" s="54"/>
      <c r="K193" s="54">
        <v>7000</v>
      </c>
      <c r="L193" s="149"/>
      <c r="M193" s="4"/>
    </row>
    <row r="194" spans="1:13" ht="22.5" customHeight="1">
      <c r="A194" s="428"/>
      <c r="B194" s="252" t="s">
        <v>83</v>
      </c>
      <c r="C194" s="54">
        <v>630</v>
      </c>
      <c r="D194" s="54">
        <v>630</v>
      </c>
      <c r="E194" s="54"/>
      <c r="F194" s="54"/>
      <c r="G194" s="54">
        <v>630</v>
      </c>
      <c r="H194" s="54">
        <v>630</v>
      </c>
      <c r="I194" s="54"/>
      <c r="J194" s="54"/>
      <c r="K194" s="54"/>
      <c r="L194" s="149"/>
      <c r="M194" s="4"/>
    </row>
    <row r="195" spans="1:13" ht="36" customHeight="1">
      <c r="A195" s="428"/>
      <c r="B195" s="252" t="s">
        <v>84</v>
      </c>
      <c r="C195" s="54">
        <v>4500</v>
      </c>
      <c r="D195" s="54">
        <v>4500</v>
      </c>
      <c r="E195" s="54">
        <v>500</v>
      </c>
      <c r="F195" s="54">
        <v>610.04999999999995</v>
      </c>
      <c r="G195" s="54">
        <v>1500</v>
      </c>
      <c r="H195" s="54">
        <v>1048.58</v>
      </c>
      <c r="I195" s="54">
        <v>2500</v>
      </c>
      <c r="J195" s="54"/>
      <c r="K195" s="54"/>
      <c r="L195" s="149"/>
      <c r="M195" s="4"/>
    </row>
    <row r="196" spans="1:13" ht="60" customHeight="1">
      <c r="A196" s="428"/>
      <c r="B196" s="252" t="s">
        <v>85</v>
      </c>
      <c r="C196" s="54">
        <v>300</v>
      </c>
      <c r="D196" s="54">
        <v>300</v>
      </c>
      <c r="E196" s="54">
        <v>150</v>
      </c>
      <c r="F196" s="54">
        <v>33.119999999999997</v>
      </c>
      <c r="G196" s="54"/>
      <c r="H196" s="54">
        <v>90.4</v>
      </c>
      <c r="I196" s="54">
        <v>150</v>
      </c>
      <c r="J196" s="54"/>
      <c r="K196" s="54"/>
      <c r="L196" s="149"/>
      <c r="M196" s="4"/>
    </row>
    <row r="197" spans="1:13" ht="36" customHeight="1">
      <c r="A197" s="428"/>
      <c r="B197" s="252" t="s">
        <v>86</v>
      </c>
      <c r="C197" s="54">
        <v>1500</v>
      </c>
      <c r="D197" s="54">
        <v>1500</v>
      </c>
      <c r="E197" s="54">
        <v>375</v>
      </c>
      <c r="F197" s="54">
        <v>544.55999999999995</v>
      </c>
      <c r="G197" s="54">
        <v>375</v>
      </c>
      <c r="H197" s="54"/>
      <c r="I197" s="54">
        <v>375</v>
      </c>
      <c r="J197" s="54"/>
      <c r="K197" s="54">
        <v>375</v>
      </c>
      <c r="L197" s="149"/>
      <c r="M197" s="4"/>
    </row>
    <row r="198" spans="1:13" ht="50.25" customHeight="1">
      <c r="A198" s="423"/>
      <c r="B198" s="252" t="s">
        <v>87</v>
      </c>
      <c r="C198" s="54">
        <v>1000</v>
      </c>
      <c r="D198" s="54">
        <v>1000</v>
      </c>
      <c r="E198" s="54"/>
      <c r="F198" s="54"/>
      <c r="G198" s="54">
        <v>1000</v>
      </c>
      <c r="H198" s="54"/>
      <c r="I198" s="54"/>
      <c r="J198" s="54"/>
      <c r="K198" s="54"/>
      <c r="L198" s="149"/>
      <c r="M198" s="4"/>
    </row>
    <row r="199" spans="1:13" ht="36" customHeight="1">
      <c r="A199" s="423"/>
      <c r="B199" s="252" t="s">
        <v>369</v>
      </c>
      <c r="C199" s="54">
        <v>4400</v>
      </c>
      <c r="D199" s="54">
        <v>4400</v>
      </c>
      <c r="E199" s="54"/>
      <c r="F199" s="54"/>
      <c r="G199" s="54">
        <v>4400</v>
      </c>
      <c r="H199" s="54"/>
      <c r="I199" s="54"/>
      <c r="J199" s="54"/>
      <c r="K199" s="54"/>
      <c r="L199" s="149"/>
      <c r="M199" s="4"/>
    </row>
    <row r="200" spans="1:13" ht="36" customHeight="1">
      <c r="A200" s="423"/>
      <c r="B200" s="252" t="s">
        <v>285</v>
      </c>
      <c r="C200" s="54">
        <v>1716</v>
      </c>
      <c r="D200" s="54">
        <v>1716</v>
      </c>
      <c r="E200" s="54"/>
      <c r="F200" s="54"/>
      <c r="G200" s="54">
        <v>1716</v>
      </c>
      <c r="H200" s="54">
        <v>1716</v>
      </c>
      <c r="I200" s="54"/>
      <c r="J200" s="54"/>
      <c r="K200" s="54"/>
      <c r="L200" s="149"/>
      <c r="M200" s="4"/>
    </row>
    <row r="201" spans="1:13" ht="36" customHeight="1">
      <c r="A201" s="423"/>
      <c r="B201" s="252" t="s">
        <v>286</v>
      </c>
      <c r="C201" s="54">
        <v>500</v>
      </c>
      <c r="D201" s="54">
        <v>500</v>
      </c>
      <c r="E201" s="54">
        <v>500</v>
      </c>
      <c r="F201" s="54"/>
      <c r="G201" s="54"/>
      <c r="H201" s="54">
        <v>500</v>
      </c>
      <c r="I201" s="54"/>
      <c r="J201" s="54"/>
      <c r="K201" s="54"/>
      <c r="L201" s="149"/>
      <c r="M201" s="4"/>
    </row>
    <row r="202" spans="1:13" ht="36" customHeight="1">
      <c r="A202" s="423"/>
      <c r="B202" s="252" t="s">
        <v>88</v>
      </c>
      <c r="C202" s="54">
        <v>3050</v>
      </c>
      <c r="D202" s="54">
        <v>3050</v>
      </c>
      <c r="E202" s="54">
        <v>2500</v>
      </c>
      <c r="F202" s="54">
        <v>600.1</v>
      </c>
      <c r="G202" s="54">
        <v>550</v>
      </c>
      <c r="H202" s="54"/>
      <c r="I202" s="54"/>
      <c r="J202" s="54"/>
      <c r="K202" s="54"/>
      <c r="L202" s="149"/>
      <c r="M202" s="4"/>
    </row>
    <row r="203" spans="1:13" ht="51" customHeight="1">
      <c r="A203" s="423"/>
      <c r="B203" s="252" t="s">
        <v>92</v>
      </c>
      <c r="C203" s="54">
        <v>450</v>
      </c>
      <c r="D203" s="54">
        <v>450</v>
      </c>
      <c r="E203" s="54">
        <v>100</v>
      </c>
      <c r="F203" s="54"/>
      <c r="G203" s="54">
        <v>100</v>
      </c>
      <c r="H203" s="54">
        <v>69.8</v>
      </c>
      <c r="I203" s="54">
        <v>100</v>
      </c>
      <c r="J203" s="54"/>
      <c r="K203" s="54">
        <v>150</v>
      </c>
      <c r="L203" s="149"/>
      <c r="M203" s="4"/>
    </row>
    <row r="204" spans="1:13" ht="36" customHeight="1">
      <c r="A204" s="423"/>
      <c r="B204" s="252" t="s">
        <v>94</v>
      </c>
      <c r="C204" s="54">
        <v>450</v>
      </c>
      <c r="D204" s="54">
        <v>450</v>
      </c>
      <c r="E204" s="54">
        <v>250</v>
      </c>
      <c r="F204" s="54"/>
      <c r="G204" s="54">
        <v>200</v>
      </c>
      <c r="H204" s="54">
        <v>246.5</v>
      </c>
      <c r="I204" s="54"/>
      <c r="J204" s="54"/>
      <c r="K204" s="54"/>
      <c r="L204" s="149"/>
      <c r="M204" s="4"/>
    </row>
    <row r="205" spans="1:13" ht="36" customHeight="1">
      <c r="A205" s="426"/>
      <c r="B205" s="252" t="s">
        <v>287</v>
      </c>
      <c r="C205" s="54">
        <v>822</v>
      </c>
      <c r="D205" s="54">
        <v>822</v>
      </c>
      <c r="E205" s="54"/>
      <c r="F205" s="54"/>
      <c r="G205" s="54">
        <v>600</v>
      </c>
      <c r="H205" s="54">
        <v>222</v>
      </c>
      <c r="I205" s="54">
        <v>222</v>
      </c>
      <c r="J205" s="54"/>
      <c r="K205" s="54"/>
      <c r="L205" s="149"/>
      <c r="M205" s="4"/>
    </row>
    <row r="206" spans="1:13" ht="27" customHeight="1">
      <c r="A206" s="28" t="s">
        <v>16</v>
      </c>
      <c r="B206" s="221"/>
      <c r="C206" s="58">
        <f t="shared" ref="C206:L206" si="39">SUM(C205+C204+C203+C202+C201+C200+C199+C198+C197+C196+C195+C194+C193+C192+C191+C190+C189+C188+C187+C186+C185+C184+C183+C182+C181+C180+C179+C178+C177+C176+C175+C174+C173+C172+C171+C170+C169+C168+C167+C166+C165+C164+C163+C162)</f>
        <v>103904.1</v>
      </c>
      <c r="D206" s="58">
        <f t="shared" si="39"/>
        <v>103904.1</v>
      </c>
      <c r="E206" s="58">
        <f t="shared" si="39"/>
        <v>20555.899999999998</v>
      </c>
      <c r="F206" s="58">
        <f t="shared" si="39"/>
        <v>14293.189999999999</v>
      </c>
      <c r="G206" s="58">
        <f t="shared" si="39"/>
        <v>39432.699999999997</v>
      </c>
      <c r="H206" s="58">
        <f t="shared" si="39"/>
        <v>26871.710000000006</v>
      </c>
      <c r="I206" s="58">
        <f t="shared" si="39"/>
        <v>27693.5</v>
      </c>
      <c r="J206" s="58">
        <f t="shared" si="39"/>
        <v>0</v>
      </c>
      <c r="K206" s="58">
        <f t="shared" si="39"/>
        <v>16222</v>
      </c>
      <c r="L206" s="58">
        <f t="shared" si="39"/>
        <v>0</v>
      </c>
      <c r="M206" s="29"/>
    </row>
    <row r="207" spans="1:13" ht="27.75" customHeight="1">
      <c r="A207" s="450"/>
      <c r="B207" s="169" t="s">
        <v>209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29"/>
    </row>
    <row r="208" spans="1:13" ht="27" customHeight="1">
      <c r="A208" s="457"/>
      <c r="B208" s="169" t="s">
        <v>210</v>
      </c>
      <c r="C208" s="58">
        <f t="shared" ref="C208:L208" si="40">SUM(C205+C204+C203+C202+C201+C200+C199+C198+C197+C196+C195+C194+C193+C192+C191+C190+C189+C188+C187+C186+C185+C184+C183+C181+C180+C179+C178+C177+C176+C175+C174+C173+C172+C171+C170+C169+C168+C167+C166+C165+C164+C163+C162)</f>
        <v>103594.5</v>
      </c>
      <c r="D208" s="58">
        <f t="shared" si="40"/>
        <v>103594.5</v>
      </c>
      <c r="E208" s="58">
        <f t="shared" si="40"/>
        <v>20246.3</v>
      </c>
      <c r="F208" s="58">
        <f t="shared" si="40"/>
        <v>13983.589999999998</v>
      </c>
      <c r="G208" s="58">
        <f t="shared" si="40"/>
        <v>39432.699999999997</v>
      </c>
      <c r="H208" s="58">
        <f t="shared" si="40"/>
        <v>26871.710000000006</v>
      </c>
      <c r="I208" s="58">
        <f t="shared" si="40"/>
        <v>27693.5</v>
      </c>
      <c r="J208" s="58">
        <f t="shared" si="40"/>
        <v>0</v>
      </c>
      <c r="K208" s="58">
        <f t="shared" si="40"/>
        <v>16222</v>
      </c>
      <c r="L208" s="58">
        <f t="shared" si="40"/>
        <v>0</v>
      </c>
      <c r="M208" s="29"/>
    </row>
    <row r="209" spans="1:13" s="1" customFormat="1" ht="32.25" customHeight="1" thickBot="1">
      <c r="A209" s="458"/>
      <c r="B209" s="212" t="s">
        <v>211</v>
      </c>
      <c r="C209" s="58">
        <f t="shared" ref="C209:L209" si="41">SUM(C182)</f>
        <v>309.60000000000002</v>
      </c>
      <c r="D209" s="58">
        <f t="shared" si="41"/>
        <v>309.60000000000002</v>
      </c>
      <c r="E209" s="58">
        <f t="shared" si="41"/>
        <v>309.60000000000002</v>
      </c>
      <c r="F209" s="58">
        <f t="shared" si="41"/>
        <v>309.60000000000002</v>
      </c>
      <c r="G209" s="58">
        <f t="shared" si="41"/>
        <v>0</v>
      </c>
      <c r="H209" s="58">
        <f t="shared" si="41"/>
        <v>0</v>
      </c>
      <c r="I209" s="58">
        <f t="shared" si="41"/>
        <v>0</v>
      </c>
      <c r="J209" s="58">
        <f t="shared" si="41"/>
        <v>0</v>
      </c>
      <c r="K209" s="58">
        <f t="shared" si="41"/>
        <v>0</v>
      </c>
      <c r="L209" s="58">
        <f t="shared" si="41"/>
        <v>0</v>
      </c>
      <c r="M209" s="29"/>
    </row>
    <row r="210" spans="1:13" s="1" customFormat="1" ht="149.25" customHeight="1">
      <c r="A210" s="254" t="s">
        <v>205</v>
      </c>
      <c r="B210" s="57" t="s">
        <v>148</v>
      </c>
      <c r="C210" s="58">
        <v>3784.1</v>
      </c>
      <c r="D210" s="58">
        <v>3784.1</v>
      </c>
      <c r="E210" s="58">
        <v>946.1</v>
      </c>
      <c r="F210" s="58">
        <v>946.4</v>
      </c>
      <c r="G210" s="58">
        <v>946</v>
      </c>
      <c r="H210" s="58">
        <v>946.2</v>
      </c>
      <c r="I210" s="58">
        <v>946</v>
      </c>
      <c r="J210" s="58">
        <v>0</v>
      </c>
      <c r="K210" s="58">
        <v>946</v>
      </c>
      <c r="L210" s="58">
        <v>0</v>
      </c>
      <c r="M210" s="78"/>
    </row>
    <row r="211" spans="1:13" s="1" customFormat="1" ht="147.75" customHeight="1" thickBot="1">
      <c r="A211" s="255" t="s">
        <v>206</v>
      </c>
      <c r="B211" s="57" t="s">
        <v>148</v>
      </c>
      <c r="C211" s="58">
        <v>2132.4</v>
      </c>
      <c r="D211" s="58">
        <v>2132.4</v>
      </c>
      <c r="E211" s="58">
        <v>2132.4</v>
      </c>
      <c r="F211" s="58">
        <v>2119.1</v>
      </c>
      <c r="G211" s="58"/>
      <c r="H211" s="58"/>
      <c r="I211" s="58"/>
      <c r="J211" s="58"/>
      <c r="K211" s="58">
        <v>0</v>
      </c>
      <c r="L211" s="58">
        <v>0</v>
      </c>
      <c r="M211" s="78"/>
    </row>
    <row r="212" spans="1:13" s="1" customFormat="1" ht="37.5" customHeight="1">
      <c r="A212" s="233" t="s">
        <v>204</v>
      </c>
      <c r="B212" s="190"/>
      <c r="C212" s="192">
        <f t="shared" ref="C212:L212" si="42">SUM(C211+C210+C206+C158+C152)</f>
        <v>191507.20000000001</v>
      </c>
      <c r="D212" s="192">
        <f t="shared" si="42"/>
        <v>191507.20000000001</v>
      </c>
      <c r="E212" s="192">
        <f t="shared" si="42"/>
        <v>24234.399999999998</v>
      </c>
      <c r="F212" s="192">
        <f t="shared" si="42"/>
        <v>17358.689999999999</v>
      </c>
      <c r="G212" s="192">
        <f t="shared" si="42"/>
        <v>68599.5</v>
      </c>
      <c r="H212" s="192">
        <f t="shared" si="42"/>
        <v>34784.75</v>
      </c>
      <c r="I212" s="192">
        <f t="shared" si="42"/>
        <v>77605.3</v>
      </c>
      <c r="J212" s="192">
        <f t="shared" si="42"/>
        <v>0</v>
      </c>
      <c r="K212" s="192">
        <f t="shared" si="42"/>
        <v>21068</v>
      </c>
      <c r="L212" s="192">
        <f t="shared" si="42"/>
        <v>0</v>
      </c>
      <c r="M212" s="256"/>
    </row>
    <row r="213" spans="1:13" s="1" customFormat="1" ht="23.25" customHeight="1">
      <c r="A213" s="459"/>
      <c r="B213" s="236" t="s">
        <v>209</v>
      </c>
      <c r="C213" s="257"/>
      <c r="D213" s="257"/>
      <c r="E213" s="257"/>
      <c r="F213" s="257"/>
      <c r="G213" s="257"/>
      <c r="H213" s="257"/>
      <c r="I213" s="257"/>
      <c r="J213" s="257"/>
      <c r="K213" s="257"/>
      <c r="L213" s="257"/>
      <c r="M213" s="258"/>
    </row>
    <row r="214" spans="1:13" s="1" customFormat="1" ht="23.25" customHeight="1">
      <c r="A214" s="460"/>
      <c r="B214" s="236" t="s">
        <v>210</v>
      </c>
      <c r="C214" s="257">
        <f t="shared" ref="C214:L214" si="43">SUM(C211+C210+C208+C160+C154)</f>
        <v>191015.8</v>
      </c>
      <c r="D214" s="257">
        <f t="shared" si="43"/>
        <v>191015.8</v>
      </c>
      <c r="E214" s="257">
        <f t="shared" si="43"/>
        <v>23924.799999999999</v>
      </c>
      <c r="F214" s="257">
        <f t="shared" si="43"/>
        <v>17049.089999999997</v>
      </c>
      <c r="G214" s="257">
        <f t="shared" si="43"/>
        <v>68599.5</v>
      </c>
      <c r="H214" s="257">
        <f t="shared" si="43"/>
        <v>34784.75</v>
      </c>
      <c r="I214" s="257">
        <f t="shared" si="43"/>
        <v>77423.5</v>
      </c>
      <c r="J214" s="257">
        <f t="shared" si="43"/>
        <v>0</v>
      </c>
      <c r="K214" s="257">
        <f t="shared" si="43"/>
        <v>21068</v>
      </c>
      <c r="L214" s="257">
        <f t="shared" si="43"/>
        <v>0</v>
      </c>
      <c r="M214" s="258"/>
    </row>
    <row r="215" spans="1:13" s="1" customFormat="1" ht="39.75" customHeight="1" thickBot="1">
      <c r="A215" s="461"/>
      <c r="B215" s="237" t="s">
        <v>211</v>
      </c>
      <c r="C215" s="257">
        <f t="shared" ref="C215:L215" si="44">SUM(C209+C161+C155)</f>
        <v>491.40000000000003</v>
      </c>
      <c r="D215" s="257">
        <f t="shared" si="44"/>
        <v>491.40000000000003</v>
      </c>
      <c r="E215" s="257">
        <f t="shared" si="44"/>
        <v>309.60000000000002</v>
      </c>
      <c r="F215" s="257">
        <f t="shared" si="44"/>
        <v>309.60000000000002</v>
      </c>
      <c r="G215" s="257">
        <f t="shared" si="44"/>
        <v>0</v>
      </c>
      <c r="H215" s="257">
        <f t="shared" si="44"/>
        <v>0</v>
      </c>
      <c r="I215" s="257">
        <f t="shared" si="44"/>
        <v>181.8</v>
      </c>
      <c r="J215" s="257">
        <f t="shared" si="44"/>
        <v>0</v>
      </c>
      <c r="K215" s="257">
        <f t="shared" si="44"/>
        <v>0</v>
      </c>
      <c r="L215" s="257">
        <f t="shared" si="44"/>
        <v>0</v>
      </c>
      <c r="M215" s="258"/>
    </row>
    <row r="216" spans="1:13" ht="18">
      <c r="A216" s="434" t="s">
        <v>32</v>
      </c>
      <c r="B216" s="434"/>
      <c r="C216" s="434"/>
      <c r="D216" s="434"/>
      <c r="E216" s="434"/>
      <c r="F216" s="434"/>
      <c r="G216" s="434"/>
      <c r="H216" s="434"/>
      <c r="I216" s="434"/>
      <c r="J216" s="434"/>
      <c r="K216" s="434"/>
      <c r="L216" s="434"/>
      <c r="M216" s="4"/>
    </row>
    <row r="217" spans="1:13" ht="127.5" customHeight="1">
      <c r="A217" s="281" t="s">
        <v>33</v>
      </c>
      <c r="B217" s="280" t="s">
        <v>96</v>
      </c>
      <c r="C217" s="4">
        <v>450</v>
      </c>
      <c r="D217" s="4">
        <v>450</v>
      </c>
      <c r="E217" s="4"/>
      <c r="F217" s="4"/>
      <c r="G217" s="4"/>
      <c r="H217" s="4"/>
      <c r="I217" s="4"/>
      <c r="J217" s="4"/>
      <c r="K217" s="4">
        <v>450</v>
      </c>
      <c r="L217" s="4"/>
      <c r="M217" s="4"/>
    </row>
    <row r="218" spans="1:13" ht="30.75" customHeight="1">
      <c r="A218" s="241" t="s">
        <v>16</v>
      </c>
      <c r="B218" s="221"/>
      <c r="C218" s="282">
        <f t="shared" ref="C218:L218" si="45">SUM(C217)</f>
        <v>450</v>
      </c>
      <c r="D218" s="282">
        <f t="shared" si="45"/>
        <v>450</v>
      </c>
      <c r="E218" s="282">
        <f t="shared" si="45"/>
        <v>0</v>
      </c>
      <c r="F218" s="282">
        <f t="shared" si="45"/>
        <v>0</v>
      </c>
      <c r="G218" s="282">
        <f t="shared" si="45"/>
        <v>0</v>
      </c>
      <c r="H218" s="282">
        <f t="shared" si="45"/>
        <v>0</v>
      </c>
      <c r="I218" s="282">
        <f t="shared" si="45"/>
        <v>0</v>
      </c>
      <c r="J218" s="282">
        <f t="shared" si="45"/>
        <v>0</v>
      </c>
      <c r="K218" s="282">
        <f t="shared" si="45"/>
        <v>450</v>
      </c>
      <c r="L218" s="282">
        <f t="shared" si="45"/>
        <v>0</v>
      </c>
      <c r="M218" s="59"/>
    </row>
    <row r="219" spans="1:13" ht="24" customHeight="1">
      <c r="A219" s="249"/>
      <c r="B219" s="169" t="s">
        <v>209</v>
      </c>
      <c r="C219" s="282"/>
      <c r="D219" s="282"/>
      <c r="E219" s="282"/>
      <c r="F219" s="282"/>
      <c r="G219" s="282"/>
      <c r="H219" s="282"/>
      <c r="I219" s="282"/>
      <c r="J219" s="282"/>
      <c r="K219" s="282"/>
      <c r="L219" s="59"/>
      <c r="M219" s="59"/>
    </row>
    <row r="220" spans="1:13" ht="26.25" customHeight="1">
      <c r="A220" s="249"/>
      <c r="B220" s="169" t="s">
        <v>210</v>
      </c>
      <c r="C220" s="282">
        <f t="shared" ref="C220:L220" si="46">SUM(C217)</f>
        <v>450</v>
      </c>
      <c r="D220" s="282">
        <f t="shared" si="46"/>
        <v>450</v>
      </c>
      <c r="E220" s="282">
        <f t="shared" si="46"/>
        <v>0</v>
      </c>
      <c r="F220" s="282">
        <f t="shared" si="46"/>
        <v>0</v>
      </c>
      <c r="G220" s="282">
        <f t="shared" si="46"/>
        <v>0</v>
      </c>
      <c r="H220" s="282">
        <f t="shared" si="46"/>
        <v>0</v>
      </c>
      <c r="I220" s="282">
        <f t="shared" si="46"/>
        <v>0</v>
      </c>
      <c r="J220" s="282">
        <f t="shared" si="46"/>
        <v>0</v>
      </c>
      <c r="K220" s="282">
        <f t="shared" si="46"/>
        <v>450</v>
      </c>
      <c r="L220" s="282">
        <f t="shared" si="46"/>
        <v>0</v>
      </c>
      <c r="M220" s="59"/>
    </row>
    <row r="221" spans="1:13" s="1" customFormat="1" ht="32.25" customHeight="1" thickBot="1">
      <c r="A221" s="250"/>
      <c r="B221" s="212" t="s">
        <v>211</v>
      </c>
      <c r="C221" s="60"/>
      <c r="D221" s="60"/>
      <c r="E221" s="60"/>
      <c r="F221" s="60"/>
      <c r="G221" s="60"/>
      <c r="H221" s="60"/>
      <c r="I221" s="60"/>
      <c r="J221" s="60"/>
      <c r="K221" s="60"/>
      <c r="L221" s="29"/>
      <c r="M221" s="29"/>
    </row>
    <row r="222" spans="1:13" ht="48.75" customHeight="1">
      <c r="A222" s="427" t="s">
        <v>34</v>
      </c>
      <c r="B222" s="131" t="s">
        <v>170</v>
      </c>
      <c r="C222" s="27">
        <v>28151</v>
      </c>
      <c r="D222" s="27">
        <v>28151</v>
      </c>
      <c r="E222" s="27"/>
      <c r="F222" s="27"/>
      <c r="G222" s="27">
        <v>12285.9</v>
      </c>
      <c r="H222" s="27"/>
      <c r="I222" s="27"/>
      <c r="J222" s="27"/>
      <c r="K222" s="27">
        <v>15865.1</v>
      </c>
      <c r="L222" s="27"/>
      <c r="M222" s="132"/>
    </row>
    <row r="223" spans="1:13" ht="69" customHeight="1">
      <c r="A223" s="430"/>
      <c r="B223" s="131" t="s">
        <v>305</v>
      </c>
      <c r="C223" s="27">
        <v>953.1</v>
      </c>
      <c r="D223" s="27">
        <v>953.1</v>
      </c>
      <c r="E223" s="27">
        <v>953.1</v>
      </c>
      <c r="F223" s="27">
        <v>953.1</v>
      </c>
      <c r="G223" s="27"/>
      <c r="H223" s="27"/>
      <c r="I223" s="27"/>
      <c r="J223" s="27"/>
      <c r="K223" s="27"/>
      <c r="L223" s="27"/>
      <c r="M223" s="132"/>
    </row>
    <row r="224" spans="1:13" ht="44.25" customHeight="1">
      <c r="A224" s="430"/>
      <c r="B224" s="131" t="s">
        <v>171</v>
      </c>
      <c r="C224" s="27">
        <v>449.4</v>
      </c>
      <c r="D224" s="27">
        <v>449.4</v>
      </c>
      <c r="E224" s="27">
        <v>449.4</v>
      </c>
      <c r="F224" s="151">
        <v>449.39499999999998</v>
      </c>
      <c r="G224" s="27"/>
      <c r="H224" s="27"/>
      <c r="I224" s="27"/>
      <c r="J224" s="27"/>
      <c r="K224" s="27"/>
      <c r="L224" s="33"/>
      <c r="M224" s="132"/>
    </row>
    <row r="225" spans="1:13" ht="45" customHeight="1">
      <c r="A225" s="430"/>
      <c r="B225" s="131" t="s">
        <v>172</v>
      </c>
      <c r="C225" s="27">
        <f>D225</f>
        <v>8897</v>
      </c>
      <c r="D225" s="27">
        <v>8897</v>
      </c>
      <c r="E225" s="27"/>
      <c r="F225" s="27"/>
      <c r="G225" s="27">
        <v>8897</v>
      </c>
      <c r="H225" s="27"/>
      <c r="I225" s="27"/>
      <c r="J225" s="27"/>
      <c r="K225" s="27"/>
      <c r="L225" s="33"/>
      <c r="M225" s="132"/>
    </row>
    <row r="226" spans="1:13" ht="37.5" customHeight="1">
      <c r="A226" s="430"/>
      <c r="B226" s="131" t="s">
        <v>301</v>
      </c>
      <c r="C226" s="27">
        <v>370</v>
      </c>
      <c r="D226" s="27">
        <v>370</v>
      </c>
      <c r="E226" s="27"/>
      <c r="F226" s="27"/>
      <c r="G226" s="27">
        <v>370</v>
      </c>
      <c r="H226" s="27"/>
      <c r="I226" s="27"/>
      <c r="J226" s="27"/>
      <c r="K226" s="27"/>
      <c r="L226" s="33"/>
      <c r="M226" s="132"/>
    </row>
    <row r="227" spans="1:13" ht="33.75" customHeight="1">
      <c r="A227" s="430"/>
      <c r="B227" s="131" t="s">
        <v>173</v>
      </c>
      <c r="C227" s="27">
        <v>8000</v>
      </c>
      <c r="D227" s="27">
        <v>8000</v>
      </c>
      <c r="E227" s="27"/>
      <c r="F227" s="27"/>
      <c r="G227" s="27">
        <v>8000</v>
      </c>
      <c r="H227" s="27"/>
      <c r="I227" s="27"/>
      <c r="J227" s="27"/>
      <c r="K227" s="27"/>
      <c r="L227" s="33"/>
      <c r="M227" s="132"/>
    </row>
    <row r="228" spans="1:13" ht="33" customHeight="1">
      <c r="A228" s="430"/>
      <c r="B228" s="131" t="s">
        <v>302</v>
      </c>
      <c r="C228" s="27">
        <f>D228</f>
        <v>300</v>
      </c>
      <c r="D228" s="27">
        <v>300</v>
      </c>
      <c r="E228" s="27"/>
      <c r="F228" s="27"/>
      <c r="G228" s="27">
        <v>300</v>
      </c>
      <c r="H228" s="27">
        <v>97</v>
      </c>
      <c r="I228" s="27"/>
      <c r="J228" s="27"/>
      <c r="K228" s="27"/>
      <c r="L228" s="33"/>
      <c r="M228" s="132"/>
    </row>
    <row r="229" spans="1:13" ht="29.25" customHeight="1">
      <c r="A229" s="430"/>
      <c r="B229" s="131" t="s">
        <v>303</v>
      </c>
      <c r="C229" s="27">
        <v>1599</v>
      </c>
      <c r="D229" s="27">
        <v>1599</v>
      </c>
      <c r="E229" s="27"/>
      <c r="F229" s="27"/>
      <c r="G229" s="27">
        <v>1599</v>
      </c>
      <c r="H229" s="27"/>
      <c r="I229" s="27"/>
      <c r="J229" s="27"/>
      <c r="K229" s="27"/>
      <c r="L229" s="33"/>
      <c r="M229" s="240"/>
    </row>
    <row r="230" spans="1:13" ht="29.25" customHeight="1">
      <c r="A230" s="430"/>
      <c r="B230" s="131" t="s">
        <v>371</v>
      </c>
      <c r="C230" s="27">
        <v>1250</v>
      </c>
      <c r="D230" s="27">
        <v>1250</v>
      </c>
      <c r="E230" s="27"/>
      <c r="F230" s="27"/>
      <c r="G230" s="27">
        <v>1250</v>
      </c>
      <c r="H230" s="27"/>
      <c r="I230" s="27"/>
      <c r="J230" s="27"/>
      <c r="K230" s="27"/>
      <c r="L230" s="33"/>
      <c r="M230" s="240"/>
    </row>
    <row r="231" spans="1:13" ht="50.25" customHeight="1">
      <c r="A231" s="430"/>
      <c r="B231" s="131" t="s">
        <v>304</v>
      </c>
      <c r="C231" s="27">
        <v>7534.9</v>
      </c>
      <c r="D231" s="27">
        <v>7534.9</v>
      </c>
      <c r="E231" s="27"/>
      <c r="F231" s="27"/>
      <c r="G231" s="27"/>
      <c r="H231" s="27"/>
      <c r="I231" s="27"/>
      <c r="J231" s="27"/>
      <c r="K231" s="27">
        <v>7534.9</v>
      </c>
      <c r="L231" s="33"/>
      <c r="M231" s="33"/>
    </row>
    <row r="232" spans="1:13" ht="30.75" customHeight="1">
      <c r="A232" s="28" t="s">
        <v>16</v>
      </c>
      <c r="B232" s="221"/>
      <c r="C232" s="29">
        <f t="shared" ref="C232:K232" si="47">SUM(C231+C230+C229+C228+C227+C226+C225+C224+C223+C222)</f>
        <v>57504.4</v>
      </c>
      <c r="D232" s="29">
        <f t="shared" si="47"/>
        <v>57504.4</v>
      </c>
      <c r="E232" s="29">
        <f t="shared" si="47"/>
        <v>1402.5</v>
      </c>
      <c r="F232" s="29">
        <f t="shared" si="47"/>
        <v>1402.4949999999999</v>
      </c>
      <c r="G232" s="29">
        <f t="shared" si="47"/>
        <v>32701.9</v>
      </c>
      <c r="H232" s="29">
        <f t="shared" si="47"/>
        <v>97</v>
      </c>
      <c r="I232" s="29">
        <f t="shared" si="47"/>
        <v>0</v>
      </c>
      <c r="J232" s="29">
        <f t="shared" si="47"/>
        <v>0</v>
      </c>
      <c r="K232" s="29">
        <f t="shared" si="47"/>
        <v>23400</v>
      </c>
      <c r="L232" s="29">
        <f>SUM(L231+L229+L228+L227+L226+L225+L224+L223+L222)</f>
        <v>0</v>
      </c>
      <c r="M232" s="29"/>
    </row>
    <row r="233" spans="1:13" ht="27" customHeight="1">
      <c r="A233" s="28"/>
      <c r="B233" s="169" t="s">
        <v>209</v>
      </c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1:13" ht="30" customHeight="1">
      <c r="A234" s="28"/>
      <c r="B234" s="169" t="s">
        <v>210</v>
      </c>
      <c r="C234" s="29">
        <f>SUM(C231+C230+C229+C228+C227+C226+C225+C224+C222)</f>
        <v>56551.3</v>
      </c>
      <c r="D234" s="29">
        <f>SUM(D231+D230+D229+D228+D227+D226+D225+D224+D222)</f>
        <v>56551.3</v>
      </c>
      <c r="E234" s="29">
        <f>SUM(E231+E230+E229+E228+E227+E226+E225+E224+E222)</f>
        <v>449.4</v>
      </c>
      <c r="F234" s="29">
        <f>SUM(F231+F229+F228+F227+F226+F225+F224+F222)</f>
        <v>449.39499999999998</v>
      </c>
      <c r="G234" s="29">
        <f>SUM(G231+G230+G229+G228+G227+G226+G225+G224+G222)</f>
        <v>32701.9</v>
      </c>
      <c r="H234" s="29">
        <f>SUM(H231+H230+H229+H228+H227+H226+H225+H224+H222)</f>
        <v>97</v>
      </c>
      <c r="I234" s="29">
        <f>SUM(I231+I230+I229+I228+I227+I226+I225+I224+I222)</f>
        <v>0</v>
      </c>
      <c r="J234" s="29">
        <f>SUM(J231+J230+J229+J228+J227+J226+J225+J224+J222)</f>
        <v>0</v>
      </c>
      <c r="K234" s="29">
        <f>SUM(K231+K230+K229+K228+K227+K226+K225+K224+K222)</f>
        <v>23400</v>
      </c>
      <c r="L234" s="29">
        <f>SUM(L231+L229+L228+L227+L226+L225+L224+L222)</f>
        <v>0</v>
      </c>
      <c r="M234" s="29"/>
    </row>
    <row r="235" spans="1:13" s="1" customFormat="1" ht="32.25" customHeight="1" thickBot="1">
      <c r="A235" s="28"/>
      <c r="B235" s="212" t="s">
        <v>211</v>
      </c>
      <c r="C235" s="29">
        <f t="shared" ref="C235:L235" si="48">SUM(C223)</f>
        <v>953.1</v>
      </c>
      <c r="D235" s="29">
        <f t="shared" si="48"/>
        <v>953.1</v>
      </c>
      <c r="E235" s="29">
        <f t="shared" si="48"/>
        <v>953.1</v>
      </c>
      <c r="F235" s="29">
        <f t="shared" si="48"/>
        <v>953.1</v>
      </c>
      <c r="G235" s="29">
        <f t="shared" si="48"/>
        <v>0</v>
      </c>
      <c r="H235" s="29">
        <f t="shared" si="48"/>
        <v>0</v>
      </c>
      <c r="I235" s="29">
        <f t="shared" si="48"/>
        <v>0</v>
      </c>
      <c r="J235" s="29">
        <f t="shared" si="48"/>
        <v>0</v>
      </c>
      <c r="K235" s="29">
        <f t="shared" si="48"/>
        <v>0</v>
      </c>
      <c r="L235" s="29">
        <f t="shared" si="48"/>
        <v>0</v>
      </c>
      <c r="M235" s="29"/>
    </row>
    <row r="236" spans="1:13" ht="168" customHeight="1">
      <c r="A236" s="427" t="s">
        <v>35</v>
      </c>
      <c r="B236" s="43" t="s">
        <v>306</v>
      </c>
      <c r="C236" s="4">
        <v>60</v>
      </c>
      <c r="D236" s="4">
        <v>60</v>
      </c>
      <c r="E236" s="4"/>
      <c r="F236" s="4"/>
      <c r="G236" s="4"/>
      <c r="H236" s="4"/>
      <c r="I236" s="4"/>
      <c r="J236" s="4"/>
      <c r="K236" s="4">
        <v>60</v>
      </c>
      <c r="L236" s="4"/>
      <c r="M236" s="4"/>
    </row>
    <row r="237" spans="1:13" ht="120.75" customHeight="1">
      <c r="A237" s="428"/>
      <c r="B237" s="283" t="s">
        <v>97</v>
      </c>
      <c r="C237" s="19">
        <v>65</v>
      </c>
      <c r="D237" s="19">
        <v>65</v>
      </c>
      <c r="E237" s="19">
        <v>16.25</v>
      </c>
      <c r="F237" s="19">
        <v>0</v>
      </c>
      <c r="G237" s="19">
        <v>16.25</v>
      </c>
      <c r="H237" s="19">
        <v>0</v>
      </c>
      <c r="I237" s="19">
        <v>16.25</v>
      </c>
      <c r="J237" s="19">
        <v>0</v>
      </c>
      <c r="K237" s="19">
        <v>16.25</v>
      </c>
      <c r="L237" s="19">
        <v>0</v>
      </c>
      <c r="M237" s="19"/>
    </row>
    <row r="238" spans="1:13" ht="36.75" customHeight="1">
      <c r="A238" s="28" t="s">
        <v>16</v>
      </c>
      <c r="B238" s="221"/>
      <c r="C238" s="29">
        <f t="shared" ref="C238:L238" si="49">SUM(C236+C237)</f>
        <v>125</v>
      </c>
      <c r="D238" s="29">
        <f t="shared" si="49"/>
        <v>125</v>
      </c>
      <c r="E238" s="29">
        <f t="shared" si="49"/>
        <v>16.25</v>
      </c>
      <c r="F238" s="29">
        <f t="shared" si="49"/>
        <v>0</v>
      </c>
      <c r="G238" s="29">
        <f t="shared" si="49"/>
        <v>16.25</v>
      </c>
      <c r="H238" s="29">
        <f t="shared" si="49"/>
        <v>0</v>
      </c>
      <c r="I238" s="29">
        <f t="shared" si="49"/>
        <v>16.25</v>
      </c>
      <c r="J238" s="29">
        <f t="shared" si="49"/>
        <v>0</v>
      </c>
      <c r="K238" s="29">
        <f t="shared" si="49"/>
        <v>76.25</v>
      </c>
      <c r="L238" s="29">
        <f t="shared" si="49"/>
        <v>0</v>
      </c>
      <c r="M238" s="29"/>
    </row>
    <row r="239" spans="1:13" ht="24" customHeight="1">
      <c r="A239" s="422"/>
      <c r="B239" s="169" t="s">
        <v>209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</row>
    <row r="240" spans="1:13" ht="27.75" customHeight="1">
      <c r="A240" s="423"/>
      <c r="B240" s="169" t="s">
        <v>210</v>
      </c>
      <c r="C240" s="59">
        <f t="shared" ref="C240:K240" si="50">SUM(C237+C236)</f>
        <v>125</v>
      </c>
      <c r="D240" s="59">
        <f t="shared" si="50"/>
        <v>125</v>
      </c>
      <c r="E240" s="59">
        <f t="shared" si="50"/>
        <v>16.25</v>
      </c>
      <c r="F240" s="59">
        <f t="shared" si="50"/>
        <v>0</v>
      </c>
      <c r="G240" s="59">
        <f t="shared" si="50"/>
        <v>16.25</v>
      </c>
      <c r="H240" s="59">
        <f t="shared" si="50"/>
        <v>0</v>
      </c>
      <c r="I240" s="59">
        <f t="shared" si="50"/>
        <v>16.25</v>
      </c>
      <c r="J240" s="59">
        <f t="shared" si="50"/>
        <v>0</v>
      </c>
      <c r="K240" s="59">
        <f t="shared" si="50"/>
        <v>76.25</v>
      </c>
      <c r="L240" s="59"/>
      <c r="M240" s="59"/>
    </row>
    <row r="241" spans="1:13" s="1" customFormat="1" ht="32.25" customHeight="1" thickBot="1">
      <c r="A241" s="426"/>
      <c r="B241" s="212" t="s">
        <v>211</v>
      </c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1:13" s="1" customFormat="1" ht="121.5" customHeight="1">
      <c r="A242" s="284" t="s">
        <v>192</v>
      </c>
      <c r="B242" s="285" t="s">
        <v>193</v>
      </c>
      <c r="C242" s="140">
        <v>3030.8</v>
      </c>
      <c r="D242" s="140">
        <v>3030.8</v>
      </c>
      <c r="E242" s="140">
        <v>766.5</v>
      </c>
      <c r="F242" s="140">
        <v>763.5</v>
      </c>
      <c r="G242" s="140">
        <v>824.8</v>
      </c>
      <c r="H242" s="140">
        <v>823.3</v>
      </c>
      <c r="I242" s="140">
        <v>691</v>
      </c>
      <c r="J242" s="140">
        <v>0</v>
      </c>
      <c r="K242" s="140">
        <v>748.5</v>
      </c>
      <c r="L242" s="60">
        <v>0</v>
      </c>
      <c r="M242" s="78"/>
    </row>
    <row r="243" spans="1:13" s="1" customFormat="1" ht="33.75" customHeight="1">
      <c r="A243" s="189" t="s">
        <v>2</v>
      </c>
      <c r="B243" s="234"/>
      <c r="C243" s="193">
        <f t="shared" ref="C243:L243" si="51">SUM(C242+C238+C232+C218)</f>
        <v>61110.200000000004</v>
      </c>
      <c r="D243" s="193">
        <f t="shared" si="51"/>
        <v>61110.200000000004</v>
      </c>
      <c r="E243" s="193">
        <f t="shared" si="51"/>
        <v>2185.25</v>
      </c>
      <c r="F243" s="193">
        <f t="shared" si="51"/>
        <v>2165.9949999999999</v>
      </c>
      <c r="G243" s="193">
        <f t="shared" si="51"/>
        <v>33542.950000000004</v>
      </c>
      <c r="H243" s="193">
        <f>SUM(H242+H238+H232+H238+H218)</f>
        <v>920.3</v>
      </c>
      <c r="I243" s="193">
        <f t="shared" si="51"/>
        <v>707.25</v>
      </c>
      <c r="J243" s="193">
        <f t="shared" si="51"/>
        <v>0</v>
      </c>
      <c r="K243" s="193">
        <f t="shared" si="51"/>
        <v>24674.75</v>
      </c>
      <c r="L243" s="193">
        <f t="shared" si="51"/>
        <v>0</v>
      </c>
      <c r="M243" s="193"/>
    </row>
    <row r="244" spans="1:13" s="1" customFormat="1" ht="27.75" customHeight="1">
      <c r="A244" s="189"/>
      <c r="B244" s="236" t="s">
        <v>209</v>
      </c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1:13" s="1" customFormat="1" ht="27.75" customHeight="1">
      <c r="A245" s="189"/>
      <c r="B245" s="236" t="s">
        <v>210</v>
      </c>
      <c r="C245" s="193">
        <f t="shared" ref="C245:L245" si="52">SUM(C242+C240+C234+C220)</f>
        <v>60157.100000000006</v>
      </c>
      <c r="D245" s="193">
        <f t="shared" si="52"/>
        <v>60157.100000000006</v>
      </c>
      <c r="E245" s="193">
        <f t="shared" si="52"/>
        <v>1232.1500000000001</v>
      </c>
      <c r="F245" s="193">
        <f t="shared" si="52"/>
        <v>1212.895</v>
      </c>
      <c r="G245" s="193">
        <f t="shared" si="52"/>
        <v>33542.950000000004</v>
      </c>
      <c r="H245" s="193">
        <f t="shared" si="52"/>
        <v>920.3</v>
      </c>
      <c r="I245" s="193">
        <f t="shared" si="52"/>
        <v>707.25</v>
      </c>
      <c r="J245" s="193">
        <f t="shared" si="52"/>
        <v>0</v>
      </c>
      <c r="K245" s="193">
        <f t="shared" si="52"/>
        <v>24674.75</v>
      </c>
      <c r="L245" s="193">
        <f t="shared" si="52"/>
        <v>0</v>
      </c>
      <c r="M245" s="193"/>
    </row>
    <row r="246" spans="1:13" s="1" customFormat="1" ht="39" customHeight="1" thickBot="1">
      <c r="A246" s="189"/>
      <c r="B246" s="237" t="s">
        <v>211</v>
      </c>
      <c r="C246" s="193">
        <f t="shared" ref="C246:K246" si="53">SUM(C241+C235+C221)</f>
        <v>953.1</v>
      </c>
      <c r="D246" s="193">
        <f t="shared" si="53"/>
        <v>953.1</v>
      </c>
      <c r="E246" s="193">
        <f t="shared" si="53"/>
        <v>953.1</v>
      </c>
      <c r="F246" s="193">
        <f t="shared" si="53"/>
        <v>953.1</v>
      </c>
      <c r="G246" s="193">
        <f t="shared" si="53"/>
        <v>0</v>
      </c>
      <c r="H246" s="193">
        <f t="shared" si="53"/>
        <v>0</v>
      </c>
      <c r="I246" s="193">
        <f t="shared" si="53"/>
        <v>0</v>
      </c>
      <c r="J246" s="193">
        <f t="shared" si="53"/>
        <v>0</v>
      </c>
      <c r="K246" s="193">
        <f t="shared" si="53"/>
        <v>0</v>
      </c>
      <c r="L246" s="193">
        <f>SUM(L235)</f>
        <v>0</v>
      </c>
      <c r="M246" s="193"/>
    </row>
    <row r="247" spans="1:13" ht="18" customHeight="1">
      <c r="A247" s="434" t="s">
        <v>36</v>
      </c>
      <c r="B247" s="434"/>
      <c r="C247" s="434"/>
      <c r="D247" s="434"/>
      <c r="E247" s="434"/>
      <c r="F247" s="434"/>
      <c r="G247" s="434"/>
      <c r="H247" s="434"/>
      <c r="I247" s="434"/>
      <c r="J247" s="434"/>
      <c r="K247" s="434"/>
      <c r="L247" s="434"/>
      <c r="M247" s="4"/>
    </row>
    <row r="248" spans="1:13" ht="69" customHeight="1">
      <c r="A248" s="427" t="s">
        <v>37</v>
      </c>
      <c r="B248" s="98" t="s">
        <v>150</v>
      </c>
      <c r="C248" s="99">
        <v>800</v>
      </c>
      <c r="D248" s="99">
        <v>800</v>
      </c>
      <c r="E248" s="100">
        <v>270</v>
      </c>
      <c r="F248" s="100">
        <v>230.2</v>
      </c>
      <c r="G248" s="100">
        <v>270</v>
      </c>
      <c r="H248" s="101">
        <v>166.6</v>
      </c>
      <c r="I248" s="100">
        <v>150</v>
      </c>
      <c r="J248" s="101"/>
      <c r="K248" s="100">
        <v>150</v>
      </c>
      <c r="L248" s="101"/>
      <c r="M248" s="96"/>
    </row>
    <row r="249" spans="1:13" ht="117" customHeight="1">
      <c r="A249" s="428"/>
      <c r="B249" s="102" t="s">
        <v>151</v>
      </c>
      <c r="C249" s="99">
        <v>880</v>
      </c>
      <c r="D249" s="99">
        <v>880</v>
      </c>
      <c r="E249" s="340">
        <v>300</v>
      </c>
      <c r="F249" s="100">
        <v>263.60000000000002</v>
      </c>
      <c r="G249" s="100">
        <v>300</v>
      </c>
      <c r="H249" s="101">
        <v>209.8</v>
      </c>
      <c r="I249" s="100">
        <v>150</v>
      </c>
      <c r="J249" s="101"/>
      <c r="K249" s="100">
        <v>150</v>
      </c>
      <c r="L249" s="101"/>
      <c r="M249" s="96"/>
    </row>
    <row r="250" spans="1:13" ht="45" customHeight="1">
      <c r="A250" s="428"/>
      <c r="B250" s="103" t="s">
        <v>152</v>
      </c>
      <c r="C250" s="104">
        <v>510</v>
      </c>
      <c r="D250" s="104">
        <v>510</v>
      </c>
      <c r="E250" s="100"/>
      <c r="F250" s="100"/>
      <c r="G250" s="101"/>
      <c r="H250" s="101">
        <v>295.89999999999998</v>
      </c>
      <c r="I250" s="100">
        <v>270</v>
      </c>
      <c r="J250" s="101"/>
      <c r="K250" s="100">
        <v>180</v>
      </c>
      <c r="L250" s="101"/>
      <c r="M250" s="96"/>
    </row>
    <row r="251" spans="1:13" ht="61.5" customHeight="1">
      <c r="A251" s="428"/>
      <c r="B251" s="341" t="s">
        <v>153</v>
      </c>
      <c r="C251" s="104">
        <v>100</v>
      </c>
      <c r="D251" s="104">
        <v>100</v>
      </c>
      <c r="E251" s="105"/>
      <c r="F251" s="105"/>
      <c r="G251" s="105"/>
      <c r="H251" s="105">
        <v>50</v>
      </c>
      <c r="I251" s="101"/>
      <c r="J251" s="101"/>
      <c r="K251" s="100">
        <v>100</v>
      </c>
      <c r="L251" s="101"/>
      <c r="M251" s="96"/>
    </row>
    <row r="252" spans="1:13" ht="37.5" customHeight="1">
      <c r="A252" s="28" t="s">
        <v>16</v>
      </c>
      <c r="B252" s="221"/>
      <c r="C252" s="342">
        <f t="shared" ref="C252:L252" si="54">SUM(C251+C250+C249+C248)</f>
        <v>2290</v>
      </c>
      <c r="D252" s="342">
        <f t="shared" si="54"/>
        <v>2290</v>
      </c>
      <c r="E252" s="342">
        <f t="shared" si="54"/>
        <v>570</v>
      </c>
      <c r="F252" s="342">
        <f t="shared" si="54"/>
        <v>493.8</v>
      </c>
      <c r="G252" s="342">
        <f t="shared" si="54"/>
        <v>570</v>
      </c>
      <c r="H252" s="342">
        <f t="shared" si="54"/>
        <v>722.30000000000007</v>
      </c>
      <c r="I252" s="342">
        <f t="shared" si="54"/>
        <v>570</v>
      </c>
      <c r="J252" s="342">
        <f t="shared" si="54"/>
        <v>0</v>
      </c>
      <c r="K252" s="342">
        <f t="shared" si="54"/>
        <v>580</v>
      </c>
      <c r="L252" s="342">
        <f t="shared" si="54"/>
        <v>0</v>
      </c>
      <c r="M252" s="346"/>
    </row>
    <row r="253" spans="1:13" ht="35.25" customHeight="1">
      <c r="A253" s="279"/>
      <c r="B253" s="169" t="s">
        <v>209</v>
      </c>
      <c r="C253" s="342"/>
      <c r="D253" s="342"/>
      <c r="E253" s="343"/>
      <c r="F253" s="343"/>
      <c r="G253" s="343"/>
      <c r="H253" s="343"/>
      <c r="I253" s="344"/>
      <c r="J253" s="344"/>
      <c r="K253" s="345"/>
      <c r="L253" s="344"/>
      <c r="M253" s="346"/>
    </row>
    <row r="254" spans="1:13" ht="30" customHeight="1">
      <c r="A254" s="279"/>
      <c r="B254" s="169" t="s">
        <v>210</v>
      </c>
      <c r="C254" s="342">
        <f t="shared" ref="C254:L254" si="55">SUM(C251+C250+C249+C248)</f>
        <v>2290</v>
      </c>
      <c r="D254" s="342">
        <f t="shared" si="55"/>
        <v>2290</v>
      </c>
      <c r="E254" s="342">
        <f t="shared" si="55"/>
        <v>570</v>
      </c>
      <c r="F254" s="342">
        <f t="shared" si="55"/>
        <v>493.8</v>
      </c>
      <c r="G254" s="342">
        <f t="shared" si="55"/>
        <v>570</v>
      </c>
      <c r="H254" s="342">
        <f t="shared" si="55"/>
        <v>722.30000000000007</v>
      </c>
      <c r="I254" s="342">
        <f t="shared" si="55"/>
        <v>570</v>
      </c>
      <c r="J254" s="342">
        <f t="shared" si="55"/>
        <v>0</v>
      </c>
      <c r="K254" s="342">
        <f t="shared" si="55"/>
        <v>580</v>
      </c>
      <c r="L254" s="342">
        <f t="shared" si="55"/>
        <v>0</v>
      </c>
      <c r="M254" s="346"/>
    </row>
    <row r="255" spans="1:13" s="1" customFormat="1" ht="32.25" customHeight="1" thickBot="1">
      <c r="A255" s="28"/>
      <c r="B255" s="212" t="s">
        <v>211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1:13" ht="63">
      <c r="A256" s="424" t="s">
        <v>38</v>
      </c>
      <c r="B256" s="350" t="s">
        <v>174</v>
      </c>
      <c r="C256" s="133">
        <v>210</v>
      </c>
      <c r="D256" s="133">
        <v>210</v>
      </c>
      <c r="E256" s="133">
        <v>61</v>
      </c>
      <c r="F256" s="133">
        <v>57.1</v>
      </c>
      <c r="G256" s="133">
        <v>60</v>
      </c>
      <c r="H256" s="133">
        <v>45.1</v>
      </c>
      <c r="I256" s="135">
        <v>80</v>
      </c>
      <c r="J256" s="101"/>
      <c r="K256" s="100">
        <v>9</v>
      </c>
      <c r="L256" s="101"/>
      <c r="M256" s="4"/>
    </row>
    <row r="257" spans="1:13" ht="78.75">
      <c r="A257" s="425"/>
      <c r="B257" s="98" t="s">
        <v>175</v>
      </c>
      <c r="C257" s="133">
        <v>108</v>
      </c>
      <c r="D257" s="133">
        <v>108</v>
      </c>
      <c r="E257" s="133">
        <v>21</v>
      </c>
      <c r="F257" s="133">
        <v>18</v>
      </c>
      <c r="G257" s="133">
        <v>20</v>
      </c>
      <c r="H257" s="133">
        <v>27</v>
      </c>
      <c r="I257" s="135">
        <v>50</v>
      </c>
      <c r="J257" s="101"/>
      <c r="K257" s="100">
        <v>17</v>
      </c>
      <c r="L257" s="101"/>
      <c r="M257" s="4"/>
    </row>
    <row r="258" spans="1:13" ht="94.5">
      <c r="A258" s="425"/>
      <c r="B258" s="98" t="s">
        <v>176</v>
      </c>
      <c r="C258" s="133">
        <v>92</v>
      </c>
      <c r="D258" s="133">
        <v>92</v>
      </c>
      <c r="E258" s="133"/>
      <c r="F258" s="133"/>
      <c r="G258" s="133"/>
      <c r="H258" s="133"/>
      <c r="I258" s="135">
        <v>74</v>
      </c>
      <c r="J258" s="101"/>
      <c r="K258" s="100">
        <v>18</v>
      </c>
      <c r="L258" s="101"/>
      <c r="M258" s="4"/>
    </row>
    <row r="259" spans="1:13" ht="47.25">
      <c r="A259" s="425"/>
      <c r="B259" s="98" t="s">
        <v>177</v>
      </c>
      <c r="C259" s="133">
        <v>295.8</v>
      </c>
      <c r="D259" s="133">
        <v>295.8</v>
      </c>
      <c r="E259" s="133">
        <v>15</v>
      </c>
      <c r="F259" s="133">
        <v>12.1</v>
      </c>
      <c r="G259" s="133">
        <v>60.8</v>
      </c>
      <c r="H259" s="133">
        <v>175.5</v>
      </c>
      <c r="I259" s="135">
        <v>70</v>
      </c>
      <c r="J259" s="101"/>
      <c r="K259" s="100">
        <v>150</v>
      </c>
      <c r="L259" s="101"/>
      <c r="M259" s="4"/>
    </row>
    <row r="260" spans="1:13" ht="63">
      <c r="A260" s="425"/>
      <c r="B260" s="350" t="s">
        <v>178</v>
      </c>
      <c r="C260" s="133">
        <v>350</v>
      </c>
      <c r="D260" s="133">
        <v>350</v>
      </c>
      <c r="E260" s="133"/>
      <c r="F260" s="133"/>
      <c r="G260" s="133">
        <v>350</v>
      </c>
      <c r="H260" s="133">
        <v>170.1</v>
      </c>
      <c r="I260" s="135"/>
      <c r="J260" s="101"/>
      <c r="K260" s="100"/>
      <c r="L260" s="101"/>
      <c r="M260" s="416"/>
    </row>
    <row r="261" spans="1:13" ht="78.75">
      <c r="A261" s="425"/>
      <c r="B261" s="98" t="s">
        <v>179</v>
      </c>
      <c r="C261" s="133">
        <v>30</v>
      </c>
      <c r="D261" s="133">
        <v>30</v>
      </c>
      <c r="E261" s="133"/>
      <c r="F261" s="133"/>
      <c r="G261" s="133">
        <v>30</v>
      </c>
      <c r="H261" s="133"/>
      <c r="I261" s="135"/>
      <c r="J261" s="101"/>
      <c r="K261" s="100"/>
      <c r="L261" s="101"/>
      <c r="M261" s="417"/>
    </row>
    <row r="262" spans="1:13" ht="63">
      <c r="A262" s="425"/>
      <c r="B262" s="98" t="s">
        <v>180</v>
      </c>
      <c r="C262" s="133">
        <v>50</v>
      </c>
      <c r="D262" s="133">
        <v>50</v>
      </c>
      <c r="E262" s="398"/>
      <c r="F262" s="398"/>
      <c r="G262" s="133"/>
      <c r="H262" s="133"/>
      <c r="I262" s="135">
        <v>50</v>
      </c>
      <c r="J262" s="134"/>
      <c r="K262" s="135"/>
      <c r="L262" s="101"/>
      <c r="M262" s="417"/>
    </row>
    <row r="263" spans="1:13" ht="94.5">
      <c r="A263" s="425"/>
      <c r="B263" s="98" t="s">
        <v>330</v>
      </c>
      <c r="C263" s="133">
        <v>30</v>
      </c>
      <c r="D263" s="133">
        <v>30</v>
      </c>
      <c r="E263" s="133"/>
      <c r="F263" s="133"/>
      <c r="G263" s="133"/>
      <c r="H263" s="133"/>
      <c r="I263" s="135">
        <v>30</v>
      </c>
      <c r="J263" s="134"/>
      <c r="K263" s="135"/>
      <c r="L263" s="101"/>
      <c r="M263" s="417"/>
    </row>
    <row r="264" spans="1:13" ht="110.25">
      <c r="A264" s="425"/>
      <c r="B264" s="98" t="s">
        <v>331</v>
      </c>
      <c r="C264" s="133">
        <v>10</v>
      </c>
      <c r="D264" s="133">
        <v>10</v>
      </c>
      <c r="E264" s="133"/>
      <c r="F264" s="133"/>
      <c r="G264" s="133">
        <v>10</v>
      </c>
      <c r="H264" s="133"/>
      <c r="I264" s="134"/>
      <c r="J264" s="134"/>
      <c r="K264" s="135"/>
      <c r="L264" s="101"/>
      <c r="M264" s="418"/>
    </row>
    <row r="265" spans="1:13" ht="18.75">
      <c r="A265" s="28" t="s">
        <v>16</v>
      </c>
      <c r="B265" s="221"/>
      <c r="C265" s="347">
        <f t="shared" ref="C265:L265" si="56">SUM(C264+C263+C262+C261+C260+C259+C258+C257+C256)</f>
        <v>1175.8</v>
      </c>
      <c r="D265" s="347">
        <f t="shared" si="56"/>
        <v>1175.8</v>
      </c>
      <c r="E265" s="347">
        <f t="shared" si="56"/>
        <v>97</v>
      </c>
      <c r="F265" s="347">
        <f t="shared" si="56"/>
        <v>87.2</v>
      </c>
      <c r="G265" s="347">
        <f t="shared" si="56"/>
        <v>530.79999999999995</v>
      </c>
      <c r="H265" s="347">
        <f t="shared" si="56"/>
        <v>417.70000000000005</v>
      </c>
      <c r="I265" s="347">
        <f t="shared" si="56"/>
        <v>354</v>
      </c>
      <c r="J265" s="347">
        <f t="shared" si="56"/>
        <v>0</v>
      </c>
      <c r="K265" s="347">
        <f t="shared" si="56"/>
        <v>194</v>
      </c>
      <c r="L265" s="347">
        <f t="shared" si="56"/>
        <v>0</v>
      </c>
      <c r="M265" s="349"/>
    </row>
    <row r="266" spans="1:13" ht="15.75">
      <c r="A266" s="422"/>
      <c r="B266" s="169" t="s">
        <v>209</v>
      </c>
      <c r="C266" s="347"/>
      <c r="D266" s="347"/>
      <c r="E266" s="347"/>
      <c r="F266" s="347"/>
      <c r="G266" s="347"/>
      <c r="H266" s="347"/>
      <c r="I266" s="348"/>
      <c r="J266" s="348"/>
      <c r="K266" s="348"/>
      <c r="L266" s="344"/>
      <c r="M266" s="349"/>
    </row>
    <row r="267" spans="1:13" ht="15.75">
      <c r="A267" s="423"/>
      <c r="B267" s="169" t="s">
        <v>210</v>
      </c>
      <c r="C267" s="347">
        <f t="shared" ref="C267:L267" si="57">SUM(C264+C263+C262+C261+C260+C259+C258+C257+C256)</f>
        <v>1175.8</v>
      </c>
      <c r="D267" s="347">
        <f t="shared" si="57"/>
        <v>1175.8</v>
      </c>
      <c r="E267" s="347">
        <f t="shared" si="57"/>
        <v>97</v>
      </c>
      <c r="F267" s="347">
        <f t="shared" si="57"/>
        <v>87.2</v>
      </c>
      <c r="G267" s="347">
        <f t="shared" si="57"/>
        <v>530.79999999999995</v>
      </c>
      <c r="H267" s="347">
        <f t="shared" si="57"/>
        <v>417.70000000000005</v>
      </c>
      <c r="I267" s="347">
        <f t="shared" si="57"/>
        <v>354</v>
      </c>
      <c r="J267" s="347">
        <f t="shared" si="57"/>
        <v>0</v>
      </c>
      <c r="K267" s="347">
        <f t="shared" si="57"/>
        <v>194</v>
      </c>
      <c r="L267" s="347">
        <f t="shared" si="57"/>
        <v>0</v>
      </c>
      <c r="M267" s="349"/>
    </row>
    <row r="268" spans="1:13" s="1" customFormat="1" ht="32.25" customHeight="1">
      <c r="A268" s="423"/>
      <c r="B268" s="351" t="s">
        <v>211</v>
      </c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</row>
    <row r="269" spans="1:13" s="1" customFormat="1" ht="32.25" customHeight="1">
      <c r="A269" s="186" t="s">
        <v>2</v>
      </c>
      <c r="B269" s="234"/>
      <c r="C269" s="193">
        <f t="shared" ref="C269:L269" si="58">SUM(C265+C252)</f>
        <v>3465.8</v>
      </c>
      <c r="D269" s="193">
        <f t="shared" si="58"/>
        <v>3465.8</v>
      </c>
      <c r="E269" s="193">
        <f t="shared" si="58"/>
        <v>667</v>
      </c>
      <c r="F269" s="193">
        <f t="shared" si="58"/>
        <v>581</v>
      </c>
      <c r="G269" s="193">
        <f t="shared" si="58"/>
        <v>1100.8</v>
      </c>
      <c r="H269" s="193">
        <f t="shared" si="58"/>
        <v>1140</v>
      </c>
      <c r="I269" s="193">
        <f t="shared" si="58"/>
        <v>924</v>
      </c>
      <c r="J269" s="193">
        <f t="shared" si="58"/>
        <v>0</v>
      </c>
      <c r="K269" s="193">
        <f t="shared" si="58"/>
        <v>774</v>
      </c>
      <c r="L269" s="193">
        <f t="shared" si="58"/>
        <v>0</v>
      </c>
      <c r="M269" s="193"/>
    </row>
    <row r="270" spans="1:13" s="1" customFormat="1" ht="32.25" customHeight="1">
      <c r="A270" s="352"/>
      <c r="B270" s="236" t="s">
        <v>209</v>
      </c>
      <c r="C270" s="193"/>
      <c r="D270" s="193"/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1:13" s="1" customFormat="1" ht="32.25" customHeight="1">
      <c r="A271" s="352"/>
      <c r="B271" s="236" t="s">
        <v>210</v>
      </c>
      <c r="C271" s="193">
        <f t="shared" ref="C271:L271" si="59">SUM(C267+C254)</f>
        <v>3465.8</v>
      </c>
      <c r="D271" s="193">
        <f t="shared" si="59"/>
        <v>3465.8</v>
      </c>
      <c r="E271" s="193">
        <f t="shared" si="59"/>
        <v>667</v>
      </c>
      <c r="F271" s="193">
        <f t="shared" si="59"/>
        <v>581</v>
      </c>
      <c r="G271" s="193">
        <f t="shared" si="59"/>
        <v>1100.8</v>
      </c>
      <c r="H271" s="193">
        <f t="shared" si="59"/>
        <v>1140</v>
      </c>
      <c r="I271" s="193">
        <f t="shared" si="59"/>
        <v>924</v>
      </c>
      <c r="J271" s="193">
        <f t="shared" si="59"/>
        <v>0</v>
      </c>
      <c r="K271" s="193">
        <f t="shared" si="59"/>
        <v>774</v>
      </c>
      <c r="L271" s="193">
        <f t="shared" si="59"/>
        <v>0</v>
      </c>
      <c r="M271" s="193"/>
    </row>
    <row r="272" spans="1:13" s="1" customFormat="1" ht="37.5" customHeight="1" thickBot="1">
      <c r="A272" s="186"/>
      <c r="B272" s="237" t="s">
        <v>211</v>
      </c>
      <c r="C272" s="187">
        <f t="shared" ref="C272:L272" si="60">SUM(C268+C255)</f>
        <v>0</v>
      </c>
      <c r="D272" s="187">
        <f t="shared" si="60"/>
        <v>0</v>
      </c>
      <c r="E272" s="187">
        <f t="shared" si="60"/>
        <v>0</v>
      </c>
      <c r="F272" s="187">
        <f t="shared" si="60"/>
        <v>0</v>
      </c>
      <c r="G272" s="187">
        <f t="shared" si="60"/>
        <v>0</v>
      </c>
      <c r="H272" s="187">
        <f t="shared" si="60"/>
        <v>0</v>
      </c>
      <c r="I272" s="187">
        <f t="shared" si="60"/>
        <v>0</v>
      </c>
      <c r="J272" s="187">
        <f t="shared" si="60"/>
        <v>0</v>
      </c>
      <c r="K272" s="187">
        <f t="shared" si="60"/>
        <v>0</v>
      </c>
      <c r="L272" s="187">
        <f t="shared" si="60"/>
        <v>0</v>
      </c>
      <c r="M272" s="188"/>
    </row>
    <row r="273" spans="1:13" ht="18">
      <c r="A273" s="434" t="s">
        <v>39</v>
      </c>
      <c r="B273" s="434"/>
      <c r="C273" s="434"/>
      <c r="D273" s="434"/>
      <c r="E273" s="434"/>
      <c r="F273" s="434"/>
      <c r="G273" s="434"/>
      <c r="H273" s="434"/>
      <c r="I273" s="434"/>
      <c r="J273" s="434"/>
      <c r="K273" s="434"/>
      <c r="L273" s="434"/>
      <c r="M273" s="4"/>
    </row>
    <row r="274" spans="1:13" ht="63">
      <c r="A274" s="473" t="s">
        <v>40</v>
      </c>
      <c r="B274" s="218" t="s">
        <v>113</v>
      </c>
      <c r="C274" s="194" t="s">
        <v>114</v>
      </c>
      <c r="D274" s="194" t="s">
        <v>114</v>
      </c>
      <c r="E274" s="195" t="s">
        <v>208</v>
      </c>
      <c r="F274" s="195" t="s">
        <v>208</v>
      </c>
      <c r="G274" s="195" t="s">
        <v>127</v>
      </c>
      <c r="H274" s="195">
        <v>0</v>
      </c>
      <c r="I274" s="199" t="s">
        <v>224</v>
      </c>
      <c r="J274" s="195"/>
      <c r="K274" s="195" t="s">
        <v>208</v>
      </c>
      <c r="L274" s="179"/>
      <c r="M274" s="4"/>
    </row>
    <row r="275" spans="1:13" ht="15.75">
      <c r="A275" s="423"/>
      <c r="B275" s="218" t="s">
        <v>209</v>
      </c>
      <c r="C275" s="194"/>
      <c r="D275" s="194"/>
      <c r="E275" s="195"/>
      <c r="F275" s="195"/>
      <c r="G275" s="195"/>
      <c r="H275" s="195"/>
      <c r="I275" s="199"/>
      <c r="J275" s="195"/>
      <c r="K275" s="195"/>
      <c r="L275" s="179"/>
      <c r="M275" s="4"/>
    </row>
    <row r="276" spans="1:13" ht="15.75">
      <c r="A276" s="423"/>
      <c r="B276" s="218" t="s">
        <v>210</v>
      </c>
      <c r="C276" s="194" t="s">
        <v>114</v>
      </c>
      <c r="D276" s="194" t="s">
        <v>114</v>
      </c>
      <c r="E276" s="195" t="s">
        <v>208</v>
      </c>
      <c r="F276" s="195" t="s">
        <v>208</v>
      </c>
      <c r="G276" s="195" t="s">
        <v>127</v>
      </c>
      <c r="H276" s="195">
        <v>0</v>
      </c>
      <c r="I276" s="199" t="s">
        <v>224</v>
      </c>
      <c r="J276" s="195"/>
      <c r="K276" s="195" t="s">
        <v>208</v>
      </c>
      <c r="L276" s="179"/>
      <c r="M276" s="4"/>
    </row>
    <row r="277" spans="1:13" ht="31.5">
      <c r="A277" s="423"/>
      <c r="B277" s="218" t="s">
        <v>211</v>
      </c>
      <c r="C277" s="194"/>
      <c r="D277" s="194"/>
      <c r="E277" s="195"/>
      <c r="F277" s="195"/>
      <c r="G277" s="195"/>
      <c r="H277" s="195"/>
      <c r="I277" s="199"/>
      <c r="J277" s="195"/>
      <c r="K277" s="195"/>
      <c r="L277" s="179"/>
      <c r="M277" s="4"/>
    </row>
    <row r="278" spans="1:13" ht="31.5">
      <c r="A278" s="423"/>
      <c r="B278" s="481" t="s">
        <v>115</v>
      </c>
      <c r="C278" s="199" t="s">
        <v>225</v>
      </c>
      <c r="D278" s="199" t="s">
        <v>225</v>
      </c>
      <c r="E278" s="196" t="s">
        <v>116</v>
      </c>
      <c r="F278" s="196">
        <v>90</v>
      </c>
      <c r="G278" s="196" t="s">
        <v>208</v>
      </c>
      <c r="H278" s="196">
        <v>49.8</v>
      </c>
      <c r="I278" s="196" t="s">
        <v>208</v>
      </c>
      <c r="J278" s="196"/>
      <c r="K278" s="197" t="s">
        <v>226</v>
      </c>
      <c r="L278" s="180"/>
      <c r="M278" s="4"/>
    </row>
    <row r="279" spans="1:13" ht="15.75">
      <c r="A279" s="423"/>
      <c r="B279" s="218" t="s">
        <v>209</v>
      </c>
      <c r="C279" s="199"/>
      <c r="D279" s="199"/>
      <c r="E279" s="196"/>
      <c r="F279" s="196"/>
      <c r="G279" s="196"/>
      <c r="H279" s="196"/>
      <c r="I279" s="196"/>
      <c r="J279" s="196"/>
      <c r="K279" s="197"/>
      <c r="L279" s="180"/>
      <c r="M279" s="4"/>
    </row>
    <row r="280" spans="1:13" ht="15.75">
      <c r="A280" s="423"/>
      <c r="B280" s="218" t="s">
        <v>210</v>
      </c>
      <c r="C280" s="199" t="s">
        <v>225</v>
      </c>
      <c r="D280" s="199" t="s">
        <v>225</v>
      </c>
      <c r="E280" s="196" t="s">
        <v>116</v>
      </c>
      <c r="F280" s="196">
        <f>F278</f>
        <v>90</v>
      </c>
      <c r="G280" s="196" t="s">
        <v>208</v>
      </c>
      <c r="H280" s="196">
        <v>49.8</v>
      </c>
      <c r="I280" s="196" t="s">
        <v>208</v>
      </c>
      <c r="J280" s="196"/>
      <c r="K280" s="197" t="s">
        <v>226</v>
      </c>
      <c r="L280" s="180"/>
      <c r="M280" s="4"/>
    </row>
    <row r="281" spans="1:13" ht="31.5">
      <c r="A281" s="423"/>
      <c r="B281" s="219" t="s">
        <v>211</v>
      </c>
      <c r="C281" s="199"/>
      <c r="D281" s="199"/>
      <c r="E281" s="196"/>
      <c r="F281" s="196"/>
      <c r="G281" s="196"/>
      <c r="H281" s="196"/>
      <c r="I281" s="196"/>
      <c r="J281" s="196"/>
      <c r="K281" s="197"/>
      <c r="L281" s="180"/>
      <c r="M281" s="4"/>
    </row>
    <row r="282" spans="1:13" ht="63">
      <c r="A282" s="423"/>
      <c r="B282" s="219" t="s">
        <v>117</v>
      </c>
      <c r="C282" s="194">
        <v>55</v>
      </c>
      <c r="D282" s="194">
        <v>55</v>
      </c>
      <c r="E282" s="196">
        <v>55</v>
      </c>
      <c r="F282" s="196" t="s">
        <v>208</v>
      </c>
      <c r="G282" s="196" t="s">
        <v>208</v>
      </c>
      <c r="H282" s="196">
        <v>0</v>
      </c>
      <c r="I282" s="196" t="s">
        <v>208</v>
      </c>
      <c r="J282" s="196"/>
      <c r="K282" s="198" t="s">
        <v>208</v>
      </c>
      <c r="L282" s="181"/>
      <c r="M282" s="4"/>
    </row>
    <row r="283" spans="1:13" ht="15.75">
      <c r="A283" s="423"/>
      <c r="B283" s="219" t="s">
        <v>209</v>
      </c>
      <c r="C283" s="194"/>
      <c r="D283" s="194"/>
      <c r="E283" s="196"/>
      <c r="F283" s="196"/>
      <c r="G283" s="196"/>
      <c r="H283" s="196"/>
      <c r="I283" s="196"/>
      <c r="J283" s="196"/>
      <c r="K283" s="198"/>
      <c r="L283" s="181"/>
      <c r="M283" s="4"/>
    </row>
    <row r="284" spans="1:13" ht="15.75">
      <c r="A284" s="423"/>
      <c r="B284" s="218" t="s">
        <v>210</v>
      </c>
      <c r="C284" s="194" t="s">
        <v>227</v>
      </c>
      <c r="D284" s="194" t="s">
        <v>227</v>
      </c>
      <c r="E284" s="196" t="s">
        <v>227</v>
      </c>
      <c r="F284" s="196" t="s">
        <v>208</v>
      </c>
      <c r="G284" s="196" t="s">
        <v>208</v>
      </c>
      <c r="H284" s="196">
        <v>0</v>
      </c>
      <c r="I284" s="196" t="s">
        <v>208</v>
      </c>
      <c r="J284" s="196"/>
      <c r="K284" s="198" t="s">
        <v>208</v>
      </c>
      <c r="L284" s="181"/>
      <c r="M284" s="4"/>
    </row>
    <row r="285" spans="1:13" ht="31.5">
      <c r="A285" s="423"/>
      <c r="B285" s="218" t="s">
        <v>211</v>
      </c>
      <c r="C285" s="194"/>
      <c r="D285" s="194"/>
      <c r="E285" s="196"/>
      <c r="F285" s="196"/>
      <c r="G285" s="196"/>
      <c r="H285" s="196"/>
      <c r="I285" s="196"/>
      <c r="J285" s="196"/>
      <c r="K285" s="198"/>
      <c r="L285" s="181"/>
      <c r="M285" s="4"/>
    </row>
    <row r="286" spans="1:13" ht="31.5">
      <c r="A286" s="423"/>
      <c r="B286" s="482" t="s">
        <v>228</v>
      </c>
      <c r="C286" s="194" t="s">
        <v>116</v>
      </c>
      <c r="D286" s="194" t="s">
        <v>116</v>
      </c>
      <c r="E286" s="196" t="s">
        <v>208</v>
      </c>
      <c r="F286" s="196" t="s">
        <v>208</v>
      </c>
      <c r="G286" s="196" t="s">
        <v>208</v>
      </c>
      <c r="H286" s="196">
        <v>0</v>
      </c>
      <c r="I286" s="196" t="s">
        <v>116</v>
      </c>
      <c r="J286" s="196"/>
      <c r="K286" s="197" t="s">
        <v>208</v>
      </c>
      <c r="L286" s="180"/>
      <c r="M286" s="220"/>
    </row>
    <row r="287" spans="1:13" ht="15.75">
      <c r="A287" s="423"/>
      <c r="B287" s="218" t="s">
        <v>209</v>
      </c>
      <c r="C287" s="194"/>
      <c r="D287" s="194"/>
      <c r="E287" s="196"/>
      <c r="F287" s="196"/>
      <c r="G287" s="196"/>
      <c r="H287" s="196"/>
      <c r="I287" s="196"/>
      <c r="J287" s="196"/>
      <c r="K287" s="197"/>
      <c r="L287" s="180"/>
      <c r="M287" s="4"/>
    </row>
    <row r="288" spans="1:13" ht="15.75">
      <c r="A288" s="423"/>
      <c r="B288" s="218" t="s">
        <v>210</v>
      </c>
      <c r="C288" s="194" t="s">
        <v>116</v>
      </c>
      <c r="D288" s="194" t="s">
        <v>116</v>
      </c>
      <c r="E288" s="196" t="s">
        <v>208</v>
      </c>
      <c r="F288" s="196" t="s">
        <v>208</v>
      </c>
      <c r="G288" s="196" t="s">
        <v>208</v>
      </c>
      <c r="H288" s="196">
        <v>0</v>
      </c>
      <c r="I288" s="196" t="s">
        <v>116</v>
      </c>
      <c r="J288" s="196"/>
      <c r="K288" s="197" t="s">
        <v>208</v>
      </c>
      <c r="L288" s="180"/>
      <c r="M288" s="4"/>
    </row>
    <row r="289" spans="1:13" ht="31.5">
      <c r="A289" s="423"/>
      <c r="B289" s="218" t="s">
        <v>211</v>
      </c>
      <c r="C289" s="194"/>
      <c r="D289" s="194"/>
      <c r="E289" s="196"/>
      <c r="F289" s="196"/>
      <c r="G289" s="196"/>
      <c r="H289" s="196"/>
      <c r="I289" s="196"/>
      <c r="J289" s="196"/>
      <c r="K289" s="197"/>
      <c r="L289" s="180"/>
      <c r="M289" s="4"/>
    </row>
    <row r="290" spans="1:13" ht="78.75">
      <c r="A290" s="423"/>
      <c r="B290" s="218" t="s">
        <v>243</v>
      </c>
      <c r="C290" s="194" t="s">
        <v>244</v>
      </c>
      <c r="D290" s="194" t="s">
        <v>244</v>
      </c>
      <c r="E290" s="196" t="s">
        <v>208</v>
      </c>
      <c r="F290" s="196" t="s">
        <v>208</v>
      </c>
      <c r="G290" s="196" t="s">
        <v>208</v>
      </c>
      <c r="H290" s="196">
        <v>0</v>
      </c>
      <c r="I290" s="196" t="s">
        <v>208</v>
      </c>
      <c r="J290" s="196"/>
      <c r="K290" s="197" t="s">
        <v>244</v>
      </c>
      <c r="L290" s="180"/>
      <c r="M290" s="4"/>
    </row>
    <row r="291" spans="1:13" ht="15.75">
      <c r="A291" s="423"/>
      <c r="B291" s="218" t="s">
        <v>209</v>
      </c>
      <c r="C291" s="194"/>
      <c r="D291" s="194"/>
      <c r="E291" s="196"/>
      <c r="F291" s="196"/>
      <c r="G291" s="196"/>
      <c r="H291" s="196"/>
      <c r="I291" s="196"/>
      <c r="J291" s="196"/>
      <c r="K291" s="197"/>
      <c r="L291" s="180"/>
      <c r="M291" s="4"/>
    </row>
    <row r="292" spans="1:13" ht="15.75">
      <c r="A292" s="423"/>
      <c r="B292" s="218" t="s">
        <v>210</v>
      </c>
      <c r="C292" s="194" t="s">
        <v>244</v>
      </c>
      <c r="D292" s="194" t="s">
        <v>244</v>
      </c>
      <c r="E292" s="196" t="s">
        <v>208</v>
      </c>
      <c r="F292" s="196" t="s">
        <v>208</v>
      </c>
      <c r="G292" s="196" t="s">
        <v>208</v>
      </c>
      <c r="H292" s="196">
        <v>0</v>
      </c>
      <c r="I292" s="196" t="s">
        <v>208</v>
      </c>
      <c r="J292" s="196"/>
      <c r="K292" s="197" t="s">
        <v>244</v>
      </c>
      <c r="L292" s="180"/>
      <c r="M292" s="4"/>
    </row>
    <row r="293" spans="1:13" ht="31.5">
      <c r="A293" s="423"/>
      <c r="B293" s="218" t="s">
        <v>211</v>
      </c>
      <c r="C293" s="194"/>
      <c r="D293" s="194"/>
      <c r="E293" s="196"/>
      <c r="F293" s="196"/>
      <c r="G293" s="196"/>
      <c r="H293" s="196"/>
      <c r="I293" s="196"/>
      <c r="J293" s="196"/>
      <c r="K293" s="197"/>
      <c r="L293" s="180"/>
      <c r="M293" s="4"/>
    </row>
    <row r="294" spans="1:13" ht="63">
      <c r="A294" s="423"/>
      <c r="B294" s="218" t="s">
        <v>245</v>
      </c>
      <c r="C294" s="194" t="s">
        <v>246</v>
      </c>
      <c r="D294" s="194" t="s">
        <v>246</v>
      </c>
      <c r="E294" s="196" t="s">
        <v>208</v>
      </c>
      <c r="F294" s="196" t="s">
        <v>208</v>
      </c>
      <c r="G294" s="196" t="s">
        <v>208</v>
      </c>
      <c r="H294" s="196">
        <v>0</v>
      </c>
      <c r="I294" s="196" t="s">
        <v>208</v>
      </c>
      <c r="J294" s="196"/>
      <c r="K294" s="197" t="s">
        <v>246</v>
      </c>
      <c r="L294" s="180"/>
      <c r="M294" s="4"/>
    </row>
    <row r="295" spans="1:13" ht="15.75">
      <c r="A295" s="423"/>
      <c r="B295" s="218" t="s">
        <v>209</v>
      </c>
      <c r="C295" s="194"/>
      <c r="D295" s="194"/>
      <c r="E295" s="196"/>
      <c r="F295" s="196"/>
      <c r="G295" s="196"/>
      <c r="H295" s="196"/>
      <c r="I295" s="196"/>
      <c r="J295" s="196"/>
      <c r="K295" s="197"/>
      <c r="L295" s="180"/>
      <c r="M295" s="4"/>
    </row>
    <row r="296" spans="1:13" ht="15.75">
      <c r="A296" s="423"/>
      <c r="B296" s="218" t="s">
        <v>210</v>
      </c>
      <c r="C296" s="194" t="s">
        <v>246</v>
      </c>
      <c r="D296" s="194" t="s">
        <v>246</v>
      </c>
      <c r="E296" s="196" t="s">
        <v>208</v>
      </c>
      <c r="F296" s="196" t="s">
        <v>208</v>
      </c>
      <c r="G296" s="196" t="s">
        <v>208</v>
      </c>
      <c r="H296" s="196">
        <v>0</v>
      </c>
      <c r="I296" s="196" t="s">
        <v>208</v>
      </c>
      <c r="J296" s="196"/>
      <c r="K296" s="197" t="s">
        <v>246</v>
      </c>
      <c r="L296" s="180"/>
      <c r="M296" s="4"/>
    </row>
    <row r="297" spans="1:13" ht="31.5">
      <c r="A297" s="423"/>
      <c r="B297" s="218" t="s">
        <v>211</v>
      </c>
      <c r="C297" s="194"/>
      <c r="D297" s="194"/>
      <c r="E297" s="196"/>
      <c r="F297" s="196"/>
      <c r="G297" s="196"/>
      <c r="H297" s="196"/>
      <c r="I297" s="196"/>
      <c r="J297" s="196"/>
      <c r="K297" s="197"/>
      <c r="L297" s="180"/>
      <c r="M297" s="4"/>
    </row>
    <row r="298" spans="1:13" ht="31.5">
      <c r="A298" s="423"/>
      <c r="B298" s="482" t="s">
        <v>164</v>
      </c>
      <c r="C298" s="194" t="s">
        <v>118</v>
      </c>
      <c r="D298" s="194" t="s">
        <v>118</v>
      </c>
      <c r="E298" s="196" t="s">
        <v>119</v>
      </c>
      <c r="F298" s="196" t="s">
        <v>119</v>
      </c>
      <c r="G298" s="196" t="s">
        <v>119</v>
      </c>
      <c r="H298" s="196">
        <v>5</v>
      </c>
      <c r="I298" s="196" t="s">
        <v>119</v>
      </c>
      <c r="J298" s="196"/>
      <c r="K298" s="199" t="s">
        <v>119</v>
      </c>
      <c r="L298" s="180"/>
      <c r="M298" s="4"/>
    </row>
    <row r="299" spans="1:13" ht="15.75">
      <c r="A299" s="423"/>
      <c r="B299" s="218" t="s">
        <v>209</v>
      </c>
      <c r="C299" s="194"/>
      <c r="D299" s="194"/>
      <c r="E299" s="196"/>
      <c r="F299" s="196"/>
      <c r="G299" s="196"/>
      <c r="H299" s="196"/>
      <c r="I299" s="196"/>
      <c r="J299" s="196"/>
      <c r="K299" s="199"/>
      <c r="L299" s="180"/>
      <c r="M299" s="4"/>
    </row>
    <row r="300" spans="1:13" ht="15.75">
      <c r="A300" s="423"/>
      <c r="B300" s="218" t="s">
        <v>210</v>
      </c>
      <c r="C300" s="194" t="s">
        <v>118</v>
      </c>
      <c r="D300" s="194" t="s">
        <v>118</v>
      </c>
      <c r="E300" s="196" t="s">
        <v>119</v>
      </c>
      <c r="F300" s="196" t="s">
        <v>119</v>
      </c>
      <c r="G300" s="196" t="s">
        <v>119</v>
      </c>
      <c r="H300" s="196">
        <v>5</v>
      </c>
      <c r="I300" s="196" t="s">
        <v>119</v>
      </c>
      <c r="J300" s="196"/>
      <c r="K300" s="199" t="s">
        <v>119</v>
      </c>
      <c r="L300" s="180"/>
      <c r="M300" s="4"/>
    </row>
    <row r="301" spans="1:13" ht="31.5">
      <c r="A301" s="423"/>
      <c r="B301" s="218" t="s">
        <v>211</v>
      </c>
      <c r="C301" s="194"/>
      <c r="D301" s="194"/>
      <c r="E301" s="196"/>
      <c r="F301" s="196"/>
      <c r="G301" s="196"/>
      <c r="H301" s="196"/>
      <c r="I301" s="196"/>
      <c r="J301" s="196"/>
      <c r="K301" s="199"/>
      <c r="L301" s="180"/>
      <c r="M301" s="4"/>
    </row>
    <row r="302" spans="1:13" ht="31.5">
      <c r="A302" s="423"/>
      <c r="B302" s="483" t="s">
        <v>166</v>
      </c>
      <c r="C302" s="194" t="s">
        <v>120</v>
      </c>
      <c r="D302" s="194" t="s">
        <v>120</v>
      </c>
      <c r="E302" s="194">
        <v>25</v>
      </c>
      <c r="F302" s="194">
        <v>25</v>
      </c>
      <c r="G302" s="194" t="s">
        <v>208</v>
      </c>
      <c r="H302" s="194">
        <v>0</v>
      </c>
      <c r="I302" s="194" t="s">
        <v>208</v>
      </c>
      <c r="J302" s="194"/>
      <c r="K302" s="200">
        <v>25</v>
      </c>
      <c r="L302" s="181"/>
      <c r="M302" s="4"/>
    </row>
    <row r="303" spans="1:13" ht="15.75">
      <c r="A303" s="423"/>
      <c r="B303" s="218" t="s">
        <v>209</v>
      </c>
      <c r="C303" s="194"/>
      <c r="D303" s="194"/>
      <c r="E303" s="194"/>
      <c r="F303" s="194"/>
      <c r="G303" s="194"/>
      <c r="H303" s="194"/>
      <c r="I303" s="194"/>
      <c r="J303" s="194"/>
      <c r="K303" s="200"/>
      <c r="L303" s="181"/>
      <c r="M303" s="4"/>
    </row>
    <row r="304" spans="1:13" ht="15.75">
      <c r="A304" s="423"/>
      <c r="B304" s="218" t="s">
        <v>210</v>
      </c>
      <c r="C304" s="194" t="s">
        <v>120</v>
      </c>
      <c r="D304" s="194" t="s">
        <v>120</v>
      </c>
      <c r="E304" s="194">
        <v>25</v>
      </c>
      <c r="F304" s="194">
        <v>25</v>
      </c>
      <c r="G304" s="194" t="s">
        <v>208</v>
      </c>
      <c r="H304" s="194">
        <v>0</v>
      </c>
      <c r="I304" s="194" t="s">
        <v>208</v>
      </c>
      <c r="J304" s="194"/>
      <c r="K304" s="200">
        <v>25</v>
      </c>
      <c r="L304" s="181"/>
      <c r="M304" s="4"/>
    </row>
    <row r="305" spans="1:13" ht="18" customHeight="1">
      <c r="A305" s="423"/>
      <c r="B305" s="218" t="s">
        <v>211</v>
      </c>
      <c r="C305" s="194"/>
      <c r="D305" s="194"/>
      <c r="E305" s="194"/>
      <c r="F305" s="194"/>
      <c r="G305" s="194"/>
      <c r="H305" s="194"/>
      <c r="I305" s="194"/>
      <c r="J305" s="194"/>
      <c r="K305" s="200"/>
      <c r="L305" s="181"/>
      <c r="M305" s="4"/>
    </row>
    <row r="306" spans="1:13" ht="78.75">
      <c r="A306" s="423"/>
      <c r="B306" s="482" t="s">
        <v>121</v>
      </c>
      <c r="C306" s="194" t="s">
        <v>163</v>
      </c>
      <c r="D306" s="194" t="s">
        <v>163</v>
      </c>
      <c r="E306" s="194" t="s">
        <v>229</v>
      </c>
      <c r="F306" s="194" t="s">
        <v>208</v>
      </c>
      <c r="G306" s="194" t="s">
        <v>229</v>
      </c>
      <c r="H306" s="194">
        <v>22.5</v>
      </c>
      <c r="I306" s="194" t="s">
        <v>229</v>
      </c>
      <c r="J306" s="194"/>
      <c r="K306" s="199" t="s">
        <v>229</v>
      </c>
      <c r="L306" s="180"/>
      <c r="M306" s="4"/>
    </row>
    <row r="307" spans="1:13" ht="15.75">
      <c r="A307" s="423"/>
      <c r="B307" s="218" t="s">
        <v>209</v>
      </c>
      <c r="C307" s="194"/>
      <c r="D307" s="194"/>
      <c r="E307" s="194"/>
      <c r="F307" s="194"/>
      <c r="G307" s="194"/>
      <c r="H307" s="194"/>
      <c r="I307" s="194"/>
      <c r="J307" s="194"/>
      <c r="K307" s="199"/>
      <c r="L307" s="180"/>
      <c r="M307" s="4"/>
    </row>
    <row r="308" spans="1:13" ht="15.75">
      <c r="A308" s="423"/>
      <c r="B308" s="218" t="s">
        <v>210</v>
      </c>
      <c r="C308" s="194" t="s">
        <v>163</v>
      </c>
      <c r="D308" s="194" t="s">
        <v>163</v>
      </c>
      <c r="E308" s="194" t="s">
        <v>229</v>
      </c>
      <c r="F308" s="194" t="s">
        <v>208</v>
      </c>
      <c r="G308" s="194" t="s">
        <v>229</v>
      </c>
      <c r="H308" s="194">
        <f>H306</f>
        <v>22.5</v>
      </c>
      <c r="I308" s="194" t="s">
        <v>229</v>
      </c>
      <c r="J308" s="194"/>
      <c r="K308" s="199" t="s">
        <v>229</v>
      </c>
      <c r="L308" s="180"/>
      <c r="M308" s="4"/>
    </row>
    <row r="309" spans="1:13" ht="31.5">
      <c r="A309" s="423"/>
      <c r="B309" s="218" t="s">
        <v>211</v>
      </c>
      <c r="C309" s="194"/>
      <c r="D309" s="194"/>
      <c r="E309" s="194"/>
      <c r="F309" s="194"/>
      <c r="G309" s="194"/>
      <c r="H309" s="194"/>
      <c r="I309" s="194"/>
      <c r="J309" s="194"/>
      <c r="K309" s="199"/>
      <c r="L309" s="180"/>
      <c r="M309" s="4"/>
    </row>
    <row r="310" spans="1:13" ht="26.25" customHeight="1">
      <c r="A310" s="423"/>
      <c r="B310" s="482" t="s">
        <v>167</v>
      </c>
      <c r="C310" s="194" t="s">
        <v>122</v>
      </c>
      <c r="D310" s="194" t="s">
        <v>122</v>
      </c>
      <c r="E310" s="194" t="s">
        <v>208</v>
      </c>
      <c r="F310" s="194" t="s">
        <v>208</v>
      </c>
      <c r="G310" s="194" t="s">
        <v>208</v>
      </c>
      <c r="H310" s="194">
        <v>0</v>
      </c>
      <c r="I310" s="194" t="s">
        <v>208</v>
      </c>
      <c r="J310" s="194"/>
      <c r="K310" s="199" t="s">
        <v>122</v>
      </c>
      <c r="L310" s="180"/>
      <c r="M310" s="4"/>
    </row>
    <row r="311" spans="1:13" ht="15.75">
      <c r="A311" s="423"/>
      <c r="B311" s="218" t="s">
        <v>209</v>
      </c>
      <c r="C311" s="194"/>
      <c r="D311" s="194"/>
      <c r="E311" s="194"/>
      <c r="F311" s="194"/>
      <c r="G311" s="194"/>
      <c r="H311" s="194"/>
      <c r="I311" s="194"/>
      <c r="J311" s="194"/>
      <c r="K311" s="199"/>
      <c r="L311" s="180"/>
      <c r="M311" s="4"/>
    </row>
    <row r="312" spans="1:13" ht="15.75">
      <c r="A312" s="423"/>
      <c r="B312" s="218" t="s">
        <v>210</v>
      </c>
      <c r="C312" s="194" t="s">
        <v>122</v>
      </c>
      <c r="D312" s="194" t="s">
        <v>122</v>
      </c>
      <c r="E312" s="194" t="s">
        <v>208</v>
      </c>
      <c r="F312" s="194" t="s">
        <v>208</v>
      </c>
      <c r="G312" s="194" t="s">
        <v>208</v>
      </c>
      <c r="H312" s="194">
        <v>0</v>
      </c>
      <c r="I312" s="194" t="s">
        <v>208</v>
      </c>
      <c r="J312" s="194"/>
      <c r="K312" s="199" t="s">
        <v>122</v>
      </c>
      <c r="L312" s="180"/>
      <c r="M312" s="4"/>
    </row>
    <row r="313" spans="1:13" ht="31.5">
      <c r="A313" s="423"/>
      <c r="B313" s="218" t="s">
        <v>211</v>
      </c>
      <c r="C313" s="194"/>
      <c r="D313" s="194"/>
      <c r="E313" s="194"/>
      <c r="F313" s="194"/>
      <c r="G313" s="194"/>
      <c r="H313" s="194"/>
      <c r="I313" s="194"/>
      <c r="J313" s="194"/>
      <c r="K313" s="199"/>
      <c r="L313" s="180"/>
      <c r="M313" s="4"/>
    </row>
    <row r="314" spans="1:13" ht="31.5">
      <c r="A314" s="423"/>
      <c r="B314" s="482" t="s">
        <v>123</v>
      </c>
      <c r="C314" s="196" t="s">
        <v>124</v>
      </c>
      <c r="D314" s="196" t="s">
        <v>124</v>
      </c>
      <c r="E314" s="194" t="s">
        <v>230</v>
      </c>
      <c r="F314" s="194" t="s">
        <v>208</v>
      </c>
      <c r="G314" s="194" t="s">
        <v>230</v>
      </c>
      <c r="H314" s="194">
        <v>0</v>
      </c>
      <c r="I314" s="194" t="s">
        <v>230</v>
      </c>
      <c r="J314" s="194"/>
      <c r="K314" s="199" t="s">
        <v>230</v>
      </c>
      <c r="L314" s="180"/>
      <c r="M314" s="4"/>
    </row>
    <row r="315" spans="1:13" ht="22.5" customHeight="1">
      <c r="A315" s="423"/>
      <c r="B315" s="218" t="s">
        <v>209</v>
      </c>
      <c r="C315" s="196"/>
      <c r="D315" s="196"/>
      <c r="E315" s="194"/>
      <c r="F315" s="194"/>
      <c r="G315" s="194"/>
      <c r="H315" s="194"/>
      <c r="I315" s="194"/>
      <c r="J315" s="194"/>
      <c r="K315" s="199"/>
      <c r="L315" s="180"/>
      <c r="M315" s="4"/>
    </row>
    <row r="316" spans="1:13" ht="27.75" customHeight="1">
      <c r="A316" s="423"/>
      <c r="B316" s="218" t="s">
        <v>210</v>
      </c>
      <c r="C316" s="196" t="s">
        <v>124</v>
      </c>
      <c r="D316" s="196" t="s">
        <v>124</v>
      </c>
      <c r="E316" s="194" t="s">
        <v>230</v>
      </c>
      <c r="F316" s="194" t="s">
        <v>208</v>
      </c>
      <c r="G316" s="194" t="s">
        <v>230</v>
      </c>
      <c r="H316" s="194">
        <v>0</v>
      </c>
      <c r="I316" s="194" t="s">
        <v>230</v>
      </c>
      <c r="J316" s="194"/>
      <c r="K316" s="199" t="s">
        <v>230</v>
      </c>
      <c r="L316" s="180"/>
      <c r="M316" s="4"/>
    </row>
    <row r="317" spans="1:13" ht="36.75" customHeight="1">
      <c r="A317" s="423"/>
      <c r="B317" s="218" t="s">
        <v>211</v>
      </c>
      <c r="C317" s="196"/>
      <c r="D317" s="196"/>
      <c r="E317" s="194"/>
      <c r="F317" s="194"/>
      <c r="G317" s="194"/>
      <c r="H317" s="194"/>
      <c r="I317" s="194"/>
      <c r="J317" s="194"/>
      <c r="K317" s="199"/>
      <c r="L317" s="180"/>
      <c r="M317" s="4"/>
    </row>
    <row r="318" spans="1:13" ht="58.5" customHeight="1">
      <c r="A318" s="423"/>
      <c r="B318" s="482" t="s">
        <v>125</v>
      </c>
      <c r="C318" s="196" t="s">
        <v>126</v>
      </c>
      <c r="D318" s="196" t="s">
        <v>126</v>
      </c>
      <c r="E318" s="194" t="s">
        <v>231</v>
      </c>
      <c r="F318" s="194" t="s">
        <v>208</v>
      </c>
      <c r="G318" s="194" t="s">
        <v>231</v>
      </c>
      <c r="H318" s="194">
        <v>0</v>
      </c>
      <c r="I318" s="194" t="s">
        <v>231</v>
      </c>
      <c r="J318" s="194"/>
      <c r="K318" s="199" t="s">
        <v>231</v>
      </c>
      <c r="L318" s="180"/>
      <c r="M318" s="4"/>
    </row>
    <row r="319" spans="1:13" ht="20.25" customHeight="1">
      <c r="A319" s="423"/>
      <c r="B319" s="218" t="s">
        <v>209</v>
      </c>
      <c r="C319" s="196"/>
      <c r="D319" s="196"/>
      <c r="E319" s="194"/>
      <c r="F319" s="194"/>
      <c r="G319" s="194"/>
      <c r="H319" s="194"/>
      <c r="I319" s="194"/>
      <c r="J319" s="194"/>
      <c r="K319" s="199"/>
      <c r="L319" s="180"/>
      <c r="M319" s="4"/>
    </row>
    <row r="320" spans="1:13" ht="27.75" customHeight="1">
      <c r="A320" s="423"/>
      <c r="B320" s="218" t="s">
        <v>210</v>
      </c>
      <c r="C320" s="196" t="s">
        <v>126</v>
      </c>
      <c r="D320" s="196" t="s">
        <v>126</v>
      </c>
      <c r="E320" s="194" t="s">
        <v>231</v>
      </c>
      <c r="F320" s="194" t="s">
        <v>208</v>
      </c>
      <c r="G320" s="194" t="s">
        <v>231</v>
      </c>
      <c r="H320" s="194">
        <v>0</v>
      </c>
      <c r="I320" s="194" t="s">
        <v>231</v>
      </c>
      <c r="J320" s="194"/>
      <c r="K320" s="199" t="s">
        <v>231</v>
      </c>
      <c r="L320" s="180"/>
      <c r="M320" s="4"/>
    </row>
    <row r="321" spans="1:13" ht="45" customHeight="1">
      <c r="A321" s="423"/>
      <c r="B321" s="218" t="s">
        <v>211</v>
      </c>
      <c r="C321" s="196"/>
      <c r="D321" s="196"/>
      <c r="E321" s="194"/>
      <c r="F321" s="194"/>
      <c r="G321" s="194"/>
      <c r="H321" s="194"/>
      <c r="I321" s="194"/>
      <c r="J321" s="194"/>
      <c r="K321" s="199"/>
      <c r="L321" s="180"/>
      <c r="M321" s="4"/>
    </row>
    <row r="322" spans="1:13" ht="50.25" customHeight="1">
      <c r="A322" s="423"/>
      <c r="B322" s="484" t="s">
        <v>128</v>
      </c>
      <c r="C322" s="201">
        <v>0</v>
      </c>
      <c r="D322" s="201">
        <v>0</v>
      </c>
      <c r="E322" s="201">
        <v>0</v>
      </c>
      <c r="F322" s="201" t="s">
        <v>208</v>
      </c>
      <c r="G322" s="201" t="s">
        <v>208</v>
      </c>
      <c r="H322" s="201">
        <v>0</v>
      </c>
      <c r="I322" s="201">
        <v>0</v>
      </c>
      <c r="J322" s="201"/>
      <c r="K322" s="199" t="s">
        <v>208</v>
      </c>
      <c r="L322" s="180"/>
      <c r="M322" s="4"/>
    </row>
    <row r="323" spans="1:13" ht="15.75">
      <c r="A323" s="423"/>
      <c r="B323" s="218" t="s">
        <v>209</v>
      </c>
      <c r="C323" s="201"/>
      <c r="D323" s="201"/>
      <c r="E323" s="201"/>
      <c r="F323" s="201"/>
      <c r="G323" s="201"/>
      <c r="H323" s="201"/>
      <c r="I323" s="201"/>
      <c r="J323" s="201"/>
      <c r="K323" s="199"/>
      <c r="L323" s="180"/>
      <c r="M323" s="4"/>
    </row>
    <row r="324" spans="1:13" ht="15.75">
      <c r="A324" s="423"/>
      <c r="B324" s="218" t="s">
        <v>210</v>
      </c>
      <c r="C324" s="201">
        <v>0</v>
      </c>
      <c r="D324" s="201">
        <v>0</v>
      </c>
      <c r="E324" s="201">
        <v>0</v>
      </c>
      <c r="F324" s="201" t="s">
        <v>208</v>
      </c>
      <c r="G324" s="201" t="s">
        <v>208</v>
      </c>
      <c r="H324" s="201">
        <v>0</v>
      </c>
      <c r="I324" s="201">
        <v>0</v>
      </c>
      <c r="J324" s="201"/>
      <c r="K324" s="199" t="s">
        <v>208</v>
      </c>
      <c r="L324" s="180"/>
      <c r="M324" s="4"/>
    </row>
    <row r="325" spans="1:13" ht="36" customHeight="1">
      <c r="A325" s="423"/>
      <c r="B325" s="218" t="s">
        <v>211</v>
      </c>
      <c r="C325" s="201"/>
      <c r="D325" s="201"/>
      <c r="E325" s="201"/>
      <c r="F325" s="201"/>
      <c r="G325" s="201"/>
      <c r="H325" s="201"/>
      <c r="I325" s="201"/>
      <c r="J325" s="201"/>
      <c r="K325" s="199"/>
      <c r="L325" s="180"/>
      <c r="M325" s="4"/>
    </row>
    <row r="326" spans="1:13" ht="33.75" customHeight="1">
      <c r="A326" s="423"/>
      <c r="B326" s="484" t="s">
        <v>129</v>
      </c>
      <c r="C326" s="194" t="s">
        <v>120</v>
      </c>
      <c r="D326" s="194" t="s">
        <v>120</v>
      </c>
      <c r="E326" s="194" t="s">
        <v>208</v>
      </c>
      <c r="F326" s="194" t="s">
        <v>208</v>
      </c>
      <c r="G326" s="194" t="s">
        <v>120</v>
      </c>
      <c r="H326" s="194">
        <v>0</v>
      </c>
      <c r="I326" s="194" t="s">
        <v>208</v>
      </c>
      <c r="J326" s="202"/>
      <c r="K326" s="199" t="s">
        <v>208</v>
      </c>
      <c r="L326" s="180"/>
      <c r="M326" s="4"/>
    </row>
    <row r="327" spans="1:13" ht="15.75">
      <c r="A327" s="423"/>
      <c r="B327" s="218" t="s">
        <v>209</v>
      </c>
      <c r="C327" s="194"/>
      <c r="D327" s="194"/>
      <c r="E327" s="194"/>
      <c r="F327" s="194"/>
      <c r="G327" s="194"/>
      <c r="H327" s="194"/>
      <c r="I327" s="194"/>
      <c r="J327" s="202"/>
      <c r="K327" s="199"/>
      <c r="L327" s="180"/>
      <c r="M327" s="4"/>
    </row>
    <row r="328" spans="1:13" ht="15.75">
      <c r="A328" s="423"/>
      <c r="B328" s="218" t="s">
        <v>210</v>
      </c>
      <c r="C328" s="194" t="s">
        <v>120</v>
      </c>
      <c r="D328" s="194" t="s">
        <v>120</v>
      </c>
      <c r="E328" s="194" t="s">
        <v>208</v>
      </c>
      <c r="F328" s="194" t="s">
        <v>208</v>
      </c>
      <c r="G328" s="194" t="s">
        <v>120</v>
      </c>
      <c r="H328" s="194">
        <v>0</v>
      </c>
      <c r="I328" s="194" t="s">
        <v>208</v>
      </c>
      <c r="J328" s="202"/>
      <c r="K328" s="199" t="s">
        <v>208</v>
      </c>
      <c r="L328" s="180"/>
      <c r="M328" s="4"/>
    </row>
    <row r="329" spans="1:13" ht="31.5">
      <c r="A329" s="423"/>
      <c r="B329" s="218" t="s">
        <v>211</v>
      </c>
      <c r="C329" s="194"/>
      <c r="D329" s="194"/>
      <c r="E329" s="194"/>
      <c r="F329" s="194"/>
      <c r="G329" s="194"/>
      <c r="H329" s="194"/>
      <c r="I329" s="194"/>
      <c r="J329" s="202"/>
      <c r="K329" s="199"/>
      <c r="L329" s="180"/>
      <c r="M329" s="4"/>
    </row>
    <row r="330" spans="1:13" ht="63.75" customHeight="1">
      <c r="A330" s="423"/>
      <c r="B330" s="483" t="s">
        <v>232</v>
      </c>
      <c r="C330" s="194">
        <v>0</v>
      </c>
      <c r="D330" s="194">
        <v>0</v>
      </c>
      <c r="E330" s="194" t="s">
        <v>208</v>
      </c>
      <c r="F330" s="194" t="s">
        <v>208</v>
      </c>
      <c r="G330" s="194">
        <v>0</v>
      </c>
      <c r="H330" s="194">
        <v>0</v>
      </c>
      <c r="I330" s="194" t="s">
        <v>208</v>
      </c>
      <c r="J330" s="202"/>
      <c r="K330" s="197" t="s">
        <v>208</v>
      </c>
      <c r="L330" s="217"/>
      <c r="M330" s="4"/>
    </row>
    <row r="331" spans="1:13" ht="26.25" customHeight="1">
      <c r="A331" s="423"/>
      <c r="B331" s="218" t="s">
        <v>209</v>
      </c>
      <c r="C331" s="194"/>
      <c r="D331" s="194"/>
      <c r="E331" s="194"/>
      <c r="F331" s="194"/>
      <c r="G331" s="194"/>
      <c r="H331" s="202"/>
      <c r="I331" s="194"/>
      <c r="J331" s="202"/>
      <c r="K331" s="197"/>
      <c r="L331" s="217"/>
      <c r="M331" s="4"/>
    </row>
    <row r="332" spans="1:13" ht="33.75" customHeight="1">
      <c r="A332" s="423"/>
      <c r="B332" s="218" t="s">
        <v>210</v>
      </c>
      <c r="C332" s="194">
        <v>0</v>
      </c>
      <c r="D332" s="194">
        <v>0</v>
      </c>
      <c r="E332" s="194" t="s">
        <v>208</v>
      </c>
      <c r="F332" s="194" t="s">
        <v>208</v>
      </c>
      <c r="G332" s="194">
        <v>0</v>
      </c>
      <c r="H332" s="194">
        <v>0</v>
      </c>
      <c r="I332" s="194" t="s">
        <v>208</v>
      </c>
      <c r="J332" s="202"/>
      <c r="K332" s="197" t="s">
        <v>208</v>
      </c>
      <c r="L332" s="217"/>
      <c r="M332" s="4"/>
    </row>
    <row r="333" spans="1:13" ht="33.75" customHeight="1">
      <c r="A333" s="423"/>
      <c r="B333" s="218" t="s">
        <v>211</v>
      </c>
      <c r="C333" s="194"/>
      <c r="D333" s="194"/>
      <c r="E333" s="194"/>
      <c r="F333" s="194"/>
      <c r="G333" s="194"/>
      <c r="H333" s="202"/>
      <c r="I333" s="194"/>
      <c r="J333" s="202"/>
      <c r="K333" s="197"/>
      <c r="L333" s="217"/>
      <c r="M333" s="4"/>
    </row>
    <row r="334" spans="1:13" ht="33.75" customHeight="1">
      <c r="A334" s="423"/>
      <c r="B334" s="485" t="s">
        <v>372</v>
      </c>
      <c r="C334" s="474">
        <v>95</v>
      </c>
      <c r="D334" s="474">
        <v>95</v>
      </c>
      <c r="E334" s="474">
        <v>0</v>
      </c>
      <c r="F334" s="474">
        <v>0</v>
      </c>
      <c r="G334" s="474">
        <v>95</v>
      </c>
      <c r="H334" s="474">
        <v>0</v>
      </c>
      <c r="I334" s="474">
        <v>0</v>
      </c>
      <c r="J334" s="474"/>
      <c r="K334" s="474">
        <v>0</v>
      </c>
      <c r="L334" s="474"/>
      <c r="M334" s="4"/>
    </row>
    <row r="335" spans="1:13" ht="33.75" customHeight="1">
      <c r="A335" s="423"/>
      <c r="B335" s="218" t="s">
        <v>209</v>
      </c>
      <c r="C335" s="217"/>
      <c r="D335" s="217"/>
      <c r="E335" s="217"/>
      <c r="F335" s="217"/>
      <c r="G335" s="217"/>
      <c r="H335" s="217"/>
      <c r="I335" s="217"/>
      <c r="J335" s="217"/>
      <c r="K335" s="217"/>
      <c r="L335" s="217"/>
      <c r="M335" s="4"/>
    </row>
    <row r="336" spans="1:13" ht="33.75" customHeight="1">
      <c r="A336" s="423"/>
      <c r="B336" s="218" t="s">
        <v>210</v>
      </c>
      <c r="C336" s="474">
        <v>95</v>
      </c>
      <c r="D336" s="474">
        <v>95</v>
      </c>
      <c r="E336" s="474">
        <v>0</v>
      </c>
      <c r="F336" s="474">
        <v>0</v>
      </c>
      <c r="G336" s="474">
        <v>95</v>
      </c>
      <c r="H336" s="474">
        <v>0</v>
      </c>
      <c r="I336" s="474">
        <v>0</v>
      </c>
      <c r="J336" s="217"/>
      <c r="K336" s="217"/>
      <c r="L336" s="217"/>
      <c r="M336" s="4"/>
    </row>
    <row r="337" spans="1:13" ht="33.75" customHeight="1">
      <c r="A337" s="423"/>
      <c r="B337" s="218" t="s">
        <v>211</v>
      </c>
      <c r="C337" s="217"/>
      <c r="D337" s="217"/>
      <c r="E337" s="217"/>
      <c r="F337" s="217"/>
      <c r="G337" s="217"/>
      <c r="H337" s="217"/>
      <c r="I337" s="217"/>
      <c r="J337" s="217"/>
      <c r="K337" s="217"/>
      <c r="L337" s="217"/>
      <c r="M337" s="4"/>
    </row>
    <row r="338" spans="1:13" ht="33.75" customHeight="1">
      <c r="A338" s="423"/>
      <c r="B338" s="483" t="s">
        <v>247</v>
      </c>
      <c r="C338" s="194" t="s">
        <v>248</v>
      </c>
      <c r="D338" s="194" t="s">
        <v>248</v>
      </c>
      <c r="E338" s="194" t="s">
        <v>208</v>
      </c>
      <c r="F338" s="194" t="s">
        <v>208</v>
      </c>
      <c r="G338" s="194">
        <v>2251.9</v>
      </c>
      <c r="H338" s="194">
        <v>783.73599999999999</v>
      </c>
      <c r="I338" s="194" t="s">
        <v>208</v>
      </c>
      <c r="J338" s="202"/>
      <c r="K338" s="197" t="s">
        <v>208</v>
      </c>
      <c r="L338" s="180"/>
      <c r="M338" s="4"/>
    </row>
    <row r="339" spans="1:13" ht="33.75" customHeight="1">
      <c r="A339" s="423"/>
      <c r="B339" s="218" t="s">
        <v>209</v>
      </c>
      <c r="C339" s="194"/>
      <c r="D339" s="194"/>
      <c r="E339" s="194"/>
      <c r="F339" s="194"/>
      <c r="G339" s="194"/>
      <c r="H339" s="202"/>
      <c r="I339" s="194"/>
      <c r="J339" s="202"/>
      <c r="K339" s="197"/>
      <c r="L339" s="180"/>
      <c r="M339" s="4"/>
    </row>
    <row r="340" spans="1:13" ht="33.75" customHeight="1">
      <c r="A340" s="423"/>
      <c r="B340" s="218" t="s">
        <v>210</v>
      </c>
      <c r="C340" s="194" t="s">
        <v>248</v>
      </c>
      <c r="D340" s="194" t="s">
        <v>248</v>
      </c>
      <c r="E340" s="194" t="s">
        <v>208</v>
      </c>
      <c r="F340" s="194" t="s">
        <v>208</v>
      </c>
      <c r="G340" s="194">
        <f>G338</f>
        <v>2251.9</v>
      </c>
      <c r="H340" s="194">
        <f>H338</f>
        <v>783.73599999999999</v>
      </c>
      <c r="I340" s="194" t="s">
        <v>208</v>
      </c>
      <c r="J340" s="202"/>
      <c r="K340" s="197" t="s">
        <v>208</v>
      </c>
      <c r="L340" s="180"/>
      <c r="M340" s="4"/>
    </row>
    <row r="341" spans="1:13" ht="33.75" customHeight="1">
      <c r="A341" s="423"/>
      <c r="B341" s="218" t="s">
        <v>211</v>
      </c>
      <c r="C341" s="216"/>
      <c r="D341" s="216"/>
      <c r="E341" s="216"/>
      <c r="F341" s="216"/>
      <c r="G341" s="216"/>
      <c r="H341" s="216"/>
      <c r="I341" s="216"/>
      <c r="J341" s="216"/>
      <c r="K341" s="216"/>
      <c r="L341" s="180"/>
      <c r="M341" s="4"/>
    </row>
    <row r="342" spans="1:13" ht="33.75" customHeight="1">
      <c r="A342" s="423"/>
      <c r="B342" s="486" t="s">
        <v>249</v>
      </c>
      <c r="C342" s="199">
        <v>551.70000000000005</v>
      </c>
      <c r="D342" s="199">
        <v>551.70000000000005</v>
      </c>
      <c r="E342" s="199">
        <v>0</v>
      </c>
      <c r="F342" s="199">
        <v>0</v>
      </c>
      <c r="G342" s="199">
        <v>551.70000000000005</v>
      </c>
      <c r="H342" s="475">
        <v>0</v>
      </c>
      <c r="I342" s="194" t="s">
        <v>208</v>
      </c>
      <c r="J342" s="202"/>
      <c r="K342" s="197" t="s">
        <v>208</v>
      </c>
      <c r="L342" s="180"/>
      <c r="M342" s="4"/>
    </row>
    <row r="343" spans="1:13" ht="33.75" customHeight="1">
      <c r="A343" s="423"/>
      <c r="B343" s="476" t="s">
        <v>209</v>
      </c>
      <c r="C343" s="216"/>
      <c r="D343" s="216"/>
      <c r="E343" s="199"/>
      <c r="F343" s="199"/>
      <c r="G343" s="216"/>
      <c r="H343" s="216"/>
      <c r="I343" s="194"/>
      <c r="J343" s="202"/>
      <c r="K343" s="197"/>
      <c r="L343" s="203"/>
      <c r="M343" s="4"/>
    </row>
    <row r="344" spans="1:13" ht="33.75" customHeight="1">
      <c r="A344" s="423"/>
      <c r="B344" s="218" t="s">
        <v>210</v>
      </c>
      <c r="C344" s="199">
        <v>551.70000000000005</v>
      </c>
      <c r="D344" s="199">
        <v>551.70000000000005</v>
      </c>
      <c r="E344" s="199">
        <v>0</v>
      </c>
      <c r="F344" s="199">
        <v>0</v>
      </c>
      <c r="G344" s="199">
        <v>551.70000000000005</v>
      </c>
      <c r="H344" s="475">
        <v>0</v>
      </c>
      <c r="I344" s="194" t="s">
        <v>208</v>
      </c>
      <c r="J344" s="202"/>
      <c r="K344" s="197" t="s">
        <v>208</v>
      </c>
      <c r="L344" s="180"/>
      <c r="M344" s="4"/>
    </row>
    <row r="345" spans="1:13" ht="33.75" customHeight="1">
      <c r="A345" s="423"/>
      <c r="B345" s="218" t="s">
        <v>211</v>
      </c>
      <c r="C345" s="216"/>
      <c r="D345" s="216"/>
      <c r="E345" s="216"/>
      <c r="F345" s="216"/>
      <c r="G345" s="216"/>
      <c r="H345" s="216"/>
      <c r="I345" s="216"/>
      <c r="J345" s="216"/>
      <c r="K345" s="216"/>
      <c r="L345" s="180"/>
      <c r="M345" s="4"/>
    </row>
    <row r="346" spans="1:13" ht="33.75" customHeight="1">
      <c r="A346" s="423"/>
      <c r="B346" s="218" t="s">
        <v>250</v>
      </c>
      <c r="C346" s="199">
        <v>0</v>
      </c>
      <c r="D346" s="199">
        <v>0</v>
      </c>
      <c r="E346" s="199">
        <v>0</v>
      </c>
      <c r="F346" s="199">
        <v>0</v>
      </c>
      <c r="G346" s="199">
        <v>0</v>
      </c>
      <c r="H346" s="199">
        <v>0</v>
      </c>
      <c r="I346" s="199">
        <v>0</v>
      </c>
      <c r="J346" s="199"/>
      <c r="K346" s="199">
        <v>0</v>
      </c>
      <c r="L346" s="180"/>
      <c r="M346" s="4"/>
    </row>
    <row r="347" spans="1:13" ht="33.75" customHeight="1">
      <c r="A347" s="423"/>
      <c r="B347" s="477" t="s">
        <v>209</v>
      </c>
      <c r="C347" s="199"/>
      <c r="D347" s="199"/>
      <c r="E347" s="199"/>
      <c r="F347" s="199"/>
      <c r="G347" s="199"/>
      <c r="H347" s="199"/>
      <c r="I347" s="199"/>
      <c r="J347" s="199"/>
      <c r="K347" s="199"/>
      <c r="L347" s="180"/>
      <c r="M347" s="4"/>
    </row>
    <row r="348" spans="1:13" ht="33.75" customHeight="1">
      <c r="A348" s="423"/>
      <c r="B348" s="218" t="s">
        <v>210</v>
      </c>
      <c r="C348" s="199">
        <v>0</v>
      </c>
      <c r="D348" s="199">
        <v>0</v>
      </c>
      <c r="E348" s="199">
        <v>0</v>
      </c>
      <c r="F348" s="199">
        <v>0</v>
      </c>
      <c r="G348" s="199">
        <v>0</v>
      </c>
      <c r="H348" s="199">
        <v>0</v>
      </c>
      <c r="I348" s="199">
        <v>0</v>
      </c>
      <c r="J348" s="199"/>
      <c r="K348" s="199">
        <v>0</v>
      </c>
      <c r="L348" s="180"/>
      <c r="M348" s="4"/>
    </row>
    <row r="349" spans="1:13" ht="33.75" customHeight="1">
      <c r="A349" s="423"/>
      <c r="B349" s="218" t="s">
        <v>211</v>
      </c>
      <c r="C349" s="216"/>
      <c r="D349" s="216"/>
      <c r="E349" s="216"/>
      <c r="F349" s="216"/>
      <c r="G349" s="216"/>
      <c r="H349" s="216"/>
      <c r="I349" s="216"/>
      <c r="J349" s="216"/>
      <c r="K349" s="216"/>
      <c r="L349" s="180"/>
      <c r="M349" s="4"/>
    </row>
    <row r="350" spans="1:13" ht="33.75" customHeight="1">
      <c r="A350" s="423"/>
      <c r="B350" s="478" t="s">
        <v>373</v>
      </c>
      <c r="C350" s="474">
        <v>500</v>
      </c>
      <c r="D350" s="474">
        <v>500</v>
      </c>
      <c r="E350" s="474">
        <v>0</v>
      </c>
      <c r="F350" s="474">
        <v>0</v>
      </c>
      <c r="G350" s="474">
        <v>0</v>
      </c>
      <c r="H350" s="474">
        <v>0</v>
      </c>
      <c r="I350" s="474">
        <v>0</v>
      </c>
      <c r="J350" s="474"/>
      <c r="K350" s="474">
        <v>500</v>
      </c>
      <c r="L350" s="217"/>
      <c r="M350" s="4"/>
    </row>
    <row r="351" spans="1:13" ht="33.75" customHeight="1">
      <c r="A351" s="423"/>
      <c r="B351" s="479" t="s">
        <v>209</v>
      </c>
      <c r="C351" s="474"/>
      <c r="D351" s="474"/>
      <c r="E351" s="474"/>
      <c r="F351" s="474"/>
      <c r="G351" s="474"/>
      <c r="H351" s="474"/>
      <c r="I351" s="474"/>
      <c r="J351" s="474"/>
      <c r="K351" s="474"/>
      <c r="L351" s="217"/>
      <c r="M351" s="4"/>
    </row>
    <row r="352" spans="1:13" ht="33.75" customHeight="1">
      <c r="A352" s="423"/>
      <c r="B352" s="218" t="s">
        <v>210</v>
      </c>
      <c r="C352" s="474">
        <v>500</v>
      </c>
      <c r="D352" s="474">
        <v>500</v>
      </c>
      <c r="E352" s="474">
        <v>0</v>
      </c>
      <c r="F352" s="474">
        <v>0</v>
      </c>
      <c r="G352" s="474">
        <v>0</v>
      </c>
      <c r="H352" s="474">
        <v>0</v>
      </c>
      <c r="I352" s="474"/>
      <c r="J352" s="474"/>
      <c r="K352" s="474">
        <v>500</v>
      </c>
      <c r="L352" s="217"/>
      <c r="M352" s="4"/>
    </row>
    <row r="353" spans="1:13" ht="33.75" customHeight="1">
      <c r="A353" s="423"/>
      <c r="B353" s="218" t="s">
        <v>211</v>
      </c>
      <c r="C353" s="217"/>
      <c r="D353" s="217"/>
      <c r="E353" s="217"/>
      <c r="F353" s="217"/>
      <c r="G353" s="217"/>
      <c r="H353" s="217"/>
      <c r="I353" s="217"/>
      <c r="J353" s="217"/>
      <c r="K353" s="217"/>
      <c r="L353" s="217"/>
      <c r="M353" s="4"/>
    </row>
    <row r="354" spans="1:13" ht="33.75" customHeight="1">
      <c r="A354" s="423"/>
      <c r="B354" s="483" t="s">
        <v>233</v>
      </c>
      <c r="C354" s="194" t="s">
        <v>234</v>
      </c>
      <c r="D354" s="194" t="s">
        <v>234</v>
      </c>
      <c r="E354" s="194" t="s">
        <v>235</v>
      </c>
      <c r="F354" s="194" t="s">
        <v>236</v>
      </c>
      <c r="G354" s="194" t="s">
        <v>235</v>
      </c>
      <c r="H354" s="194">
        <v>2003.4</v>
      </c>
      <c r="I354" s="194" t="s">
        <v>235</v>
      </c>
      <c r="J354" s="202"/>
      <c r="K354" s="197" t="s">
        <v>235</v>
      </c>
      <c r="L354" s="180"/>
      <c r="M354" s="4"/>
    </row>
    <row r="355" spans="1:13" ht="33.75" customHeight="1">
      <c r="A355" s="423"/>
      <c r="B355" s="218" t="s">
        <v>209</v>
      </c>
      <c r="C355" s="194"/>
      <c r="D355" s="194"/>
      <c r="E355" s="194"/>
      <c r="F355" s="194"/>
      <c r="G355" s="194"/>
      <c r="H355" s="194"/>
      <c r="I355" s="194"/>
      <c r="J355" s="202"/>
      <c r="K355" s="197"/>
      <c r="L355" s="180"/>
      <c r="M355" s="4"/>
    </row>
    <row r="356" spans="1:13" ht="33.75" customHeight="1">
      <c r="A356" s="423"/>
      <c r="B356" s="218" t="s">
        <v>210</v>
      </c>
      <c r="C356" s="194" t="s">
        <v>234</v>
      </c>
      <c r="D356" s="194" t="s">
        <v>234</v>
      </c>
      <c r="E356" s="194" t="s">
        <v>235</v>
      </c>
      <c r="F356" s="194" t="s">
        <v>236</v>
      </c>
      <c r="G356" s="194" t="s">
        <v>235</v>
      </c>
      <c r="H356" s="194">
        <v>2003.4</v>
      </c>
      <c r="I356" s="194" t="s">
        <v>235</v>
      </c>
      <c r="J356" s="202"/>
      <c r="K356" s="197" t="s">
        <v>235</v>
      </c>
      <c r="L356" s="180"/>
      <c r="M356" s="4"/>
    </row>
    <row r="357" spans="1:13" ht="33.75" customHeight="1">
      <c r="A357" s="423"/>
      <c r="B357" s="218" t="s">
        <v>211</v>
      </c>
      <c r="C357" s="194"/>
      <c r="D357" s="194"/>
      <c r="E357" s="194"/>
      <c r="F357" s="194"/>
      <c r="G357" s="194"/>
      <c r="H357" s="202"/>
      <c r="I357" s="194"/>
      <c r="J357" s="202"/>
      <c r="K357" s="197"/>
      <c r="L357" s="180"/>
      <c r="M357" s="4"/>
    </row>
    <row r="358" spans="1:13" ht="33.75" customHeight="1">
      <c r="A358" s="423"/>
      <c r="B358" s="483" t="s">
        <v>160</v>
      </c>
      <c r="C358" s="194" t="s">
        <v>237</v>
      </c>
      <c r="D358" s="194" t="s">
        <v>237</v>
      </c>
      <c r="E358" s="194" t="s">
        <v>238</v>
      </c>
      <c r="F358" s="194" t="s">
        <v>239</v>
      </c>
      <c r="G358" s="194" t="s">
        <v>240</v>
      </c>
      <c r="H358" s="194">
        <v>1621.1</v>
      </c>
      <c r="I358" s="194" t="s">
        <v>241</v>
      </c>
      <c r="J358" s="202"/>
      <c r="K358" s="197" t="s">
        <v>242</v>
      </c>
      <c r="L358" s="180"/>
      <c r="M358" s="4"/>
    </row>
    <row r="359" spans="1:13" ht="33.75" customHeight="1">
      <c r="A359" s="423"/>
      <c r="B359" s="218" t="s">
        <v>209</v>
      </c>
      <c r="C359" s="194"/>
      <c r="D359" s="194"/>
      <c r="E359" s="194"/>
      <c r="F359" s="194"/>
      <c r="G359" s="194"/>
      <c r="H359" s="202"/>
      <c r="I359" s="194"/>
      <c r="J359" s="202"/>
      <c r="K359" s="197"/>
      <c r="L359" s="180"/>
      <c r="M359" s="4"/>
    </row>
    <row r="360" spans="1:13" ht="33.75" customHeight="1">
      <c r="A360" s="423"/>
      <c r="B360" s="218" t="s">
        <v>210</v>
      </c>
      <c r="C360" s="194" t="s">
        <v>237</v>
      </c>
      <c r="D360" s="194" t="s">
        <v>237</v>
      </c>
      <c r="E360" s="194" t="s">
        <v>238</v>
      </c>
      <c r="F360" s="194" t="s">
        <v>239</v>
      </c>
      <c r="G360" s="194" t="s">
        <v>240</v>
      </c>
      <c r="H360" s="194">
        <v>1621.1</v>
      </c>
      <c r="I360" s="194" t="s">
        <v>241</v>
      </c>
      <c r="J360" s="202"/>
      <c r="K360" s="197" t="s">
        <v>242</v>
      </c>
      <c r="L360" s="180"/>
      <c r="M360" s="4"/>
    </row>
    <row r="361" spans="1:13" ht="33.75" customHeight="1">
      <c r="A361" s="423"/>
      <c r="B361" s="480" t="s">
        <v>211</v>
      </c>
      <c r="C361" s="204"/>
      <c r="D361" s="204"/>
      <c r="E361" s="204"/>
      <c r="F361" s="204"/>
      <c r="G361" s="204"/>
      <c r="H361" s="205"/>
      <c r="I361" s="204"/>
      <c r="J361" s="205"/>
      <c r="K361" s="206"/>
      <c r="L361" s="69"/>
      <c r="M361" s="4"/>
    </row>
    <row r="362" spans="1:13" ht="38.25" customHeight="1" thickBot="1">
      <c r="A362" s="423"/>
      <c r="B362" s="182" t="s">
        <v>211</v>
      </c>
      <c r="C362" s="204"/>
      <c r="D362" s="204"/>
      <c r="E362" s="204"/>
      <c r="F362" s="204"/>
      <c r="G362" s="204"/>
      <c r="H362" s="205"/>
      <c r="I362" s="204"/>
      <c r="J362" s="205"/>
      <c r="K362" s="206"/>
      <c r="L362" s="69"/>
      <c r="M362" s="4"/>
    </row>
    <row r="363" spans="1:13" ht="38.25" customHeight="1">
      <c r="A363" s="28" t="s">
        <v>16</v>
      </c>
      <c r="B363" s="207"/>
      <c r="C363" s="208">
        <f>SUM(C358+C354+C350+C346+C342+C338+C334+C330+C326+C322+C318+C314+C310+C306+C302+C298+C294+C290+C286+C282+C278+C274)</f>
        <v>23556.000000000004</v>
      </c>
      <c r="D363" s="208">
        <f>SUM(D358+D354+D350+D346+D342+D338+D334+D330+D326+D322+D318+D314+D310+D306+D302+D298+D294+D290+D286+D282+D278+D274)</f>
        <v>23556.000000000004</v>
      </c>
      <c r="E363" s="208">
        <f>SUM(E358+E354+E350+E346+E342+E338+E334+E330+E326+E322+E318+E314+E310+E306+E302+E298+E294+E290+E286+E282+E278+E274)</f>
        <v>3779.1</v>
      </c>
      <c r="F363" s="208">
        <f>SUM(F358+F354+F350+F346+F342+F338+F334+F330+F326+F322+F318+F314+F310+F306+F302+F298+F294+F290+F286+F282+F278+F274)</f>
        <v>3518.9</v>
      </c>
      <c r="G363" s="208">
        <f>SUM(G358+G354+G350+G346+G342+G338+G334+G330+G326+G322+G318+G314+G310+G306+G302+G298+G294+G290+G286+G282+G278+G274)</f>
        <v>7641.7999999999993</v>
      </c>
      <c r="H363" s="208">
        <f>SUM(H358+H354+H350+H346+H342+H338+H334+H330+H326+H322+H318+H314+H310+H306+H302+H298+H294+H290+H286+H282+H278+H274)</f>
        <v>4485.5360000000001</v>
      </c>
      <c r="I363" s="208">
        <f>SUM(I358+I354+I350+I346+I342+I338+I334+I330+I326+I322+I318+I314+I310+I306+I302+I298+I294+I290+I286+I282+I278+I274)</f>
        <v>5227.3</v>
      </c>
      <c r="J363" s="208">
        <f>SUM(J358+J354+J350+J346+J342+J338+J334+J330+J326+J322+J318+J314+J310+J306+J302+J298+J294+J290+J286+J282+J278+J274)</f>
        <v>0</v>
      </c>
      <c r="K363" s="208">
        <f>SUM(K358+K354+K350+K346+K342+K338+K334+K330+K326+K322+K318+K314+K310+K306+K302+K298+K294+K290+K286+K282+K278+K274)</f>
        <v>6907.8</v>
      </c>
      <c r="L363" s="208">
        <f>SUM(L358+L354+L350+L346+L342+L338+L334+L330+L326+L322+L318+L314+L310+L306+L302+L298+L294+L290+L286+L282+L278+L274)</f>
        <v>0</v>
      </c>
      <c r="M363" s="185"/>
    </row>
    <row r="364" spans="1:13" ht="23.25" customHeight="1">
      <c r="A364" s="183"/>
      <c r="B364" s="169" t="s">
        <v>209</v>
      </c>
      <c r="C364" s="209"/>
      <c r="D364" s="209"/>
      <c r="E364" s="209"/>
      <c r="F364" s="209"/>
      <c r="G364" s="209"/>
      <c r="H364" s="209"/>
      <c r="I364" s="209"/>
      <c r="J364" s="209"/>
      <c r="K364" s="210"/>
      <c r="L364" s="177"/>
      <c r="M364" s="185"/>
    </row>
    <row r="365" spans="1:13" ht="24.75" customHeight="1">
      <c r="A365" s="183"/>
      <c r="B365" s="169" t="s">
        <v>210</v>
      </c>
      <c r="C365" s="209">
        <f>C363</f>
        <v>23556.000000000004</v>
      </c>
      <c r="D365" s="209">
        <f>D363</f>
        <v>23556.000000000004</v>
      </c>
      <c r="E365" s="209">
        <f>E363</f>
        <v>3779.1</v>
      </c>
      <c r="F365" s="211">
        <f>F363</f>
        <v>3518.9</v>
      </c>
      <c r="G365" s="209">
        <f>G363</f>
        <v>7641.7999999999993</v>
      </c>
      <c r="H365" s="209">
        <f>H363</f>
        <v>4485.5360000000001</v>
      </c>
      <c r="I365" s="209">
        <f>I363</f>
        <v>5227.3</v>
      </c>
      <c r="J365" s="209">
        <f>J363</f>
        <v>0</v>
      </c>
      <c r="K365" s="210">
        <f>K363</f>
        <v>6907.8</v>
      </c>
      <c r="L365" s="177"/>
      <c r="M365" s="185"/>
    </row>
    <row r="366" spans="1:13" s="1" customFormat="1" ht="38.25" customHeight="1" thickBot="1">
      <c r="A366" s="184"/>
      <c r="B366" s="212" t="s">
        <v>211</v>
      </c>
      <c r="C366" s="213"/>
      <c r="D366" s="213"/>
      <c r="E366" s="213"/>
      <c r="F366" s="213"/>
      <c r="G366" s="213"/>
      <c r="H366" s="213"/>
      <c r="I366" s="213"/>
      <c r="J366" s="213"/>
      <c r="K366" s="214"/>
      <c r="L366" s="215"/>
      <c r="M366" s="185"/>
    </row>
    <row r="367" spans="1:13" ht="47.25">
      <c r="A367" s="427" t="s">
        <v>41</v>
      </c>
      <c r="B367" s="160" t="s">
        <v>207</v>
      </c>
      <c r="C367" s="71" t="s">
        <v>118</v>
      </c>
      <c r="D367" s="71" t="s">
        <v>118</v>
      </c>
      <c r="E367" s="71" t="s">
        <v>118</v>
      </c>
      <c r="F367" s="71" t="s">
        <v>124</v>
      </c>
      <c r="G367" s="71" t="s">
        <v>208</v>
      </c>
      <c r="H367" s="487">
        <v>0</v>
      </c>
      <c r="I367" s="71" t="s">
        <v>208</v>
      </c>
      <c r="J367" s="161"/>
      <c r="K367" s="72" t="s">
        <v>208</v>
      </c>
      <c r="L367" s="73"/>
      <c r="M367" s="4"/>
    </row>
    <row r="368" spans="1:13" ht="15.75">
      <c r="A368" s="430"/>
      <c r="B368" s="162" t="s">
        <v>209</v>
      </c>
      <c r="C368" s="71"/>
      <c r="D368" s="71"/>
      <c r="E368" s="71"/>
      <c r="F368" s="71"/>
      <c r="G368" s="71"/>
      <c r="H368" s="487"/>
      <c r="I368" s="71"/>
      <c r="J368" s="161"/>
      <c r="K368" s="72"/>
      <c r="L368" s="73"/>
      <c r="M368" s="4"/>
    </row>
    <row r="369" spans="1:13" ht="15.75">
      <c r="A369" s="430"/>
      <c r="B369" s="162" t="s">
        <v>210</v>
      </c>
      <c r="C369" s="71" t="s">
        <v>118</v>
      </c>
      <c r="D369" s="71" t="s">
        <v>118</v>
      </c>
      <c r="E369" s="71" t="s">
        <v>118</v>
      </c>
      <c r="F369" s="71" t="s">
        <v>124</v>
      </c>
      <c r="G369" s="71" t="s">
        <v>208</v>
      </c>
      <c r="H369" s="487">
        <v>0</v>
      </c>
      <c r="I369" s="71" t="s">
        <v>208</v>
      </c>
      <c r="J369" s="161"/>
      <c r="K369" s="72" t="s">
        <v>208</v>
      </c>
      <c r="L369" s="73"/>
      <c r="M369" s="4"/>
    </row>
    <row r="370" spans="1:13" ht="31.5">
      <c r="A370" s="430"/>
      <c r="B370" s="162" t="s">
        <v>211</v>
      </c>
      <c r="C370" s="71"/>
      <c r="D370" s="71"/>
      <c r="E370" s="71"/>
      <c r="F370" s="71"/>
      <c r="G370" s="71"/>
      <c r="H370" s="487"/>
      <c r="I370" s="71"/>
      <c r="J370" s="161"/>
      <c r="K370" s="72"/>
      <c r="L370" s="73"/>
      <c r="M370" s="4"/>
    </row>
    <row r="371" spans="1:13" ht="78.75">
      <c r="A371" s="430"/>
      <c r="B371" s="160" t="s">
        <v>212</v>
      </c>
      <c r="C371" s="71" t="s">
        <v>124</v>
      </c>
      <c r="D371" s="71" t="s">
        <v>124</v>
      </c>
      <c r="E371" s="71" t="s">
        <v>208</v>
      </c>
      <c r="F371" s="71" t="s">
        <v>208</v>
      </c>
      <c r="G371" s="71" t="s">
        <v>124</v>
      </c>
      <c r="H371" s="487">
        <v>30</v>
      </c>
      <c r="I371" s="71" t="s">
        <v>208</v>
      </c>
      <c r="J371" s="161"/>
      <c r="K371" s="72" t="s">
        <v>208</v>
      </c>
      <c r="L371" s="73"/>
      <c r="M371" s="4"/>
    </row>
    <row r="372" spans="1:13" ht="15.75">
      <c r="A372" s="430"/>
      <c r="B372" s="162" t="s">
        <v>209</v>
      </c>
      <c r="C372" s="71"/>
      <c r="D372" s="71"/>
      <c r="E372" s="71"/>
      <c r="F372" s="71"/>
      <c r="G372" s="71"/>
      <c r="H372" s="487"/>
      <c r="I372" s="71"/>
      <c r="J372" s="161"/>
      <c r="K372" s="72"/>
      <c r="L372" s="73"/>
      <c r="M372" s="4"/>
    </row>
    <row r="373" spans="1:13" ht="15.75">
      <c r="A373" s="430"/>
      <c r="B373" s="162" t="s">
        <v>210</v>
      </c>
      <c r="C373" s="71" t="s">
        <v>124</v>
      </c>
      <c r="D373" s="71" t="s">
        <v>124</v>
      </c>
      <c r="E373" s="71" t="s">
        <v>208</v>
      </c>
      <c r="F373" s="71" t="s">
        <v>208</v>
      </c>
      <c r="G373" s="71" t="s">
        <v>124</v>
      </c>
      <c r="H373" s="488">
        <v>30</v>
      </c>
      <c r="I373" s="71" t="s">
        <v>208</v>
      </c>
      <c r="J373" s="161"/>
      <c r="K373" s="72" t="s">
        <v>208</v>
      </c>
      <c r="L373" s="73"/>
      <c r="M373" s="4"/>
    </row>
    <row r="374" spans="1:13" ht="31.5">
      <c r="A374" s="430"/>
      <c r="B374" s="162" t="s">
        <v>211</v>
      </c>
      <c r="C374" s="71"/>
      <c r="D374" s="71"/>
      <c r="E374" s="71"/>
      <c r="F374" s="71"/>
      <c r="G374" s="71"/>
      <c r="H374" s="487"/>
      <c r="I374" s="71"/>
      <c r="J374" s="161"/>
      <c r="K374" s="72"/>
      <c r="L374" s="73"/>
      <c r="M374" s="4"/>
    </row>
    <row r="375" spans="1:13" ht="78.75">
      <c r="A375" s="430"/>
      <c r="B375" s="163" t="s">
        <v>213</v>
      </c>
      <c r="C375" s="71" t="s">
        <v>118</v>
      </c>
      <c r="D375" s="71" t="s">
        <v>118</v>
      </c>
      <c r="E375" s="71" t="s">
        <v>124</v>
      </c>
      <c r="F375" s="71" t="s">
        <v>208</v>
      </c>
      <c r="G375" s="71" t="s">
        <v>208</v>
      </c>
      <c r="H375" s="487">
        <v>0</v>
      </c>
      <c r="I375" s="71" t="s">
        <v>124</v>
      </c>
      <c r="J375" s="161"/>
      <c r="K375" s="72" t="s">
        <v>124</v>
      </c>
      <c r="L375" s="73"/>
      <c r="M375" s="4"/>
    </row>
    <row r="376" spans="1:13" ht="15.75">
      <c r="A376" s="430"/>
      <c r="B376" s="162" t="s">
        <v>209</v>
      </c>
      <c r="C376" s="71"/>
      <c r="D376" s="71"/>
      <c r="E376" s="71"/>
      <c r="F376" s="71"/>
      <c r="G376" s="71"/>
      <c r="H376" s="487"/>
      <c r="I376" s="71"/>
      <c r="J376" s="161"/>
      <c r="K376" s="72"/>
      <c r="L376" s="73"/>
      <c r="M376" s="4"/>
    </row>
    <row r="377" spans="1:13" ht="15.75">
      <c r="A377" s="430"/>
      <c r="B377" s="162" t="s">
        <v>210</v>
      </c>
      <c r="C377" s="71" t="s">
        <v>118</v>
      </c>
      <c r="D377" s="71" t="s">
        <v>118</v>
      </c>
      <c r="E377" s="71" t="s">
        <v>124</v>
      </c>
      <c r="F377" s="71" t="s">
        <v>208</v>
      </c>
      <c r="G377" s="71" t="s">
        <v>208</v>
      </c>
      <c r="H377" s="487">
        <v>0</v>
      </c>
      <c r="I377" s="71" t="s">
        <v>124</v>
      </c>
      <c r="J377" s="161"/>
      <c r="K377" s="72" t="s">
        <v>208</v>
      </c>
      <c r="L377" s="73"/>
      <c r="M377" s="4"/>
    </row>
    <row r="378" spans="1:13" ht="31.5">
      <c r="A378" s="430"/>
      <c r="B378" s="162" t="s">
        <v>211</v>
      </c>
      <c r="C378" s="71"/>
      <c r="D378" s="71"/>
      <c r="E378" s="71"/>
      <c r="F378" s="71"/>
      <c r="G378" s="71"/>
      <c r="H378" s="487"/>
      <c r="I378" s="71"/>
      <c r="J378" s="161"/>
      <c r="K378" s="72"/>
      <c r="L378" s="73"/>
      <c r="M378" s="4"/>
    </row>
    <row r="379" spans="1:13" ht="31.5">
      <c r="A379" s="430"/>
      <c r="B379" s="163" t="s">
        <v>214</v>
      </c>
      <c r="C379" s="71" t="s">
        <v>118</v>
      </c>
      <c r="D379" s="71" t="s">
        <v>118</v>
      </c>
      <c r="E379" s="71" t="s">
        <v>208</v>
      </c>
      <c r="F379" s="71" t="s">
        <v>208</v>
      </c>
      <c r="G379" s="71" t="s">
        <v>118</v>
      </c>
      <c r="H379" s="487">
        <v>0</v>
      </c>
      <c r="I379" s="71" t="s">
        <v>208</v>
      </c>
      <c r="J379" s="161"/>
      <c r="K379" s="72" t="s">
        <v>208</v>
      </c>
      <c r="L379" s="73"/>
      <c r="M379" s="4"/>
    </row>
    <row r="380" spans="1:13" ht="15.75">
      <c r="A380" s="430"/>
      <c r="B380" s="162" t="s">
        <v>209</v>
      </c>
      <c r="C380" s="71"/>
      <c r="D380" s="71"/>
      <c r="E380" s="71"/>
      <c r="F380" s="71"/>
      <c r="G380" s="71"/>
      <c r="H380" s="487"/>
      <c r="I380" s="71"/>
      <c r="J380" s="161"/>
      <c r="K380" s="72"/>
      <c r="L380" s="73"/>
      <c r="M380" s="4"/>
    </row>
    <row r="381" spans="1:13" ht="15.75">
      <c r="A381" s="430"/>
      <c r="B381" s="162" t="s">
        <v>210</v>
      </c>
      <c r="C381" s="71" t="s">
        <v>118</v>
      </c>
      <c r="D381" s="71" t="s">
        <v>118</v>
      </c>
      <c r="E381" s="71" t="s">
        <v>208</v>
      </c>
      <c r="F381" s="71" t="s">
        <v>208</v>
      </c>
      <c r="G381" s="71" t="s">
        <v>118</v>
      </c>
      <c r="H381" s="487">
        <v>0</v>
      </c>
      <c r="I381" s="71" t="s">
        <v>208</v>
      </c>
      <c r="J381" s="161"/>
      <c r="K381" s="72" t="s">
        <v>208</v>
      </c>
      <c r="L381" s="73"/>
      <c r="M381" s="4"/>
    </row>
    <row r="382" spans="1:13" ht="31.5">
      <c r="A382" s="430"/>
      <c r="B382" s="162" t="s">
        <v>211</v>
      </c>
      <c r="C382" s="71"/>
      <c r="D382" s="71"/>
      <c r="E382" s="71"/>
      <c r="F382" s="71"/>
      <c r="G382" s="71"/>
      <c r="H382" s="487"/>
      <c r="I382" s="71"/>
      <c r="J382" s="161"/>
      <c r="K382" s="72"/>
      <c r="L382" s="73"/>
      <c r="M382" s="4"/>
    </row>
    <row r="383" spans="1:13" ht="94.5">
      <c r="A383" s="430"/>
      <c r="B383" s="164" t="s">
        <v>215</v>
      </c>
      <c r="C383" s="70" t="s">
        <v>165</v>
      </c>
      <c r="D383" s="70" t="s">
        <v>165</v>
      </c>
      <c r="E383" s="70" t="s">
        <v>208</v>
      </c>
      <c r="F383" s="70" t="s">
        <v>208</v>
      </c>
      <c r="G383" s="70" t="s">
        <v>165</v>
      </c>
      <c r="H383" s="200">
        <v>0</v>
      </c>
      <c r="I383" s="70" t="s">
        <v>208</v>
      </c>
      <c r="J383" s="165"/>
      <c r="K383" s="72" t="s">
        <v>208</v>
      </c>
      <c r="L383" s="73"/>
      <c r="M383" s="4"/>
    </row>
    <row r="384" spans="1:13" ht="15.75">
      <c r="A384" s="430"/>
      <c r="B384" s="162" t="s">
        <v>209</v>
      </c>
      <c r="C384" s="70"/>
      <c r="D384" s="70"/>
      <c r="E384" s="70"/>
      <c r="F384" s="70"/>
      <c r="G384" s="70"/>
      <c r="H384" s="200"/>
      <c r="I384" s="70"/>
      <c r="J384" s="165"/>
      <c r="K384" s="72"/>
      <c r="L384" s="73"/>
      <c r="M384" s="4"/>
    </row>
    <row r="385" spans="1:13" ht="15.75">
      <c r="A385" s="430"/>
      <c r="B385" s="162" t="s">
        <v>210</v>
      </c>
      <c r="C385" s="70" t="s">
        <v>165</v>
      </c>
      <c r="D385" s="70" t="s">
        <v>165</v>
      </c>
      <c r="E385" s="70" t="s">
        <v>208</v>
      </c>
      <c r="F385" s="70" t="s">
        <v>208</v>
      </c>
      <c r="G385" s="70" t="s">
        <v>165</v>
      </c>
      <c r="H385" s="200">
        <v>0</v>
      </c>
      <c r="I385" s="70" t="s">
        <v>208</v>
      </c>
      <c r="J385" s="165"/>
      <c r="K385" s="72" t="s">
        <v>208</v>
      </c>
      <c r="L385" s="73"/>
      <c r="M385" s="4"/>
    </row>
    <row r="386" spans="1:13" ht="31.5">
      <c r="A386" s="430"/>
      <c r="B386" s="162" t="s">
        <v>211</v>
      </c>
      <c r="C386" s="70"/>
      <c r="D386" s="70"/>
      <c r="E386" s="70"/>
      <c r="F386" s="70"/>
      <c r="G386" s="70"/>
      <c r="H386" s="200"/>
      <c r="I386" s="70"/>
      <c r="J386" s="165"/>
      <c r="K386" s="72"/>
      <c r="L386" s="73"/>
      <c r="M386" s="4"/>
    </row>
    <row r="387" spans="1:13" ht="31.5">
      <c r="A387" s="430"/>
      <c r="B387" s="166" t="s">
        <v>216</v>
      </c>
      <c r="C387" s="431" t="s">
        <v>116</v>
      </c>
      <c r="D387" s="431" t="s">
        <v>116</v>
      </c>
      <c r="E387" s="431" t="s">
        <v>120</v>
      </c>
      <c r="F387" s="431" t="s">
        <v>208</v>
      </c>
      <c r="G387" s="431" t="s">
        <v>217</v>
      </c>
      <c r="H387" s="489">
        <v>0</v>
      </c>
      <c r="I387" s="431" t="s">
        <v>217</v>
      </c>
      <c r="J387" s="433"/>
      <c r="K387" s="433" t="s">
        <v>208</v>
      </c>
      <c r="L387" s="471"/>
      <c r="M387" s="4"/>
    </row>
    <row r="388" spans="1:13" ht="47.25">
      <c r="A388" s="430"/>
      <c r="B388" s="163" t="s">
        <v>218</v>
      </c>
      <c r="C388" s="432"/>
      <c r="D388" s="432"/>
      <c r="E388" s="432"/>
      <c r="F388" s="432"/>
      <c r="G388" s="432"/>
      <c r="H388" s="490"/>
      <c r="I388" s="432"/>
      <c r="J388" s="432"/>
      <c r="K388" s="432"/>
      <c r="L388" s="472"/>
      <c r="M388" s="4"/>
    </row>
    <row r="389" spans="1:13" ht="63">
      <c r="A389" s="430"/>
      <c r="B389" s="164" t="s">
        <v>219</v>
      </c>
      <c r="C389" s="432"/>
      <c r="D389" s="432"/>
      <c r="E389" s="432"/>
      <c r="F389" s="432"/>
      <c r="G389" s="432"/>
      <c r="H389" s="490"/>
      <c r="I389" s="432"/>
      <c r="J389" s="432"/>
      <c r="K389" s="432"/>
      <c r="L389" s="472"/>
      <c r="M389" s="4"/>
    </row>
    <row r="390" spans="1:13" ht="15.75">
      <c r="A390" s="430"/>
      <c r="B390" s="162" t="s">
        <v>209</v>
      </c>
      <c r="C390" s="167"/>
      <c r="D390" s="167"/>
      <c r="E390" s="167"/>
      <c r="F390" s="167"/>
      <c r="G390" s="167"/>
      <c r="H390" s="491"/>
      <c r="I390" s="167"/>
      <c r="J390" s="167"/>
      <c r="K390" s="167"/>
      <c r="L390" s="168"/>
      <c r="M390" s="4"/>
    </row>
    <row r="391" spans="1:13" ht="15.75">
      <c r="A391" s="430"/>
      <c r="B391" s="162" t="s">
        <v>210</v>
      </c>
      <c r="C391" s="167" t="s">
        <v>116</v>
      </c>
      <c r="D391" s="167" t="s">
        <v>116</v>
      </c>
      <c r="E391" s="167" t="s">
        <v>120</v>
      </c>
      <c r="F391" s="167" t="s">
        <v>208</v>
      </c>
      <c r="G391" s="167" t="s">
        <v>217</v>
      </c>
      <c r="H391" s="491">
        <v>0</v>
      </c>
      <c r="I391" s="167" t="s">
        <v>217</v>
      </c>
      <c r="J391" s="167"/>
      <c r="K391" s="167" t="s">
        <v>208</v>
      </c>
      <c r="L391" s="168"/>
      <c r="M391" s="4"/>
    </row>
    <row r="392" spans="1:13" ht="31.5">
      <c r="A392" s="430"/>
      <c r="B392" s="162" t="s">
        <v>211</v>
      </c>
      <c r="C392" s="167"/>
      <c r="D392" s="167"/>
      <c r="E392" s="167"/>
      <c r="F392" s="167"/>
      <c r="G392" s="167"/>
      <c r="H392" s="491"/>
      <c r="I392" s="167"/>
      <c r="J392" s="167"/>
      <c r="K392" s="167"/>
      <c r="L392" s="168"/>
      <c r="M392" s="4"/>
    </row>
    <row r="393" spans="1:13" ht="18.75">
      <c r="A393" s="172" t="s">
        <v>16</v>
      </c>
      <c r="B393" s="169"/>
      <c r="C393" s="174">
        <v>185</v>
      </c>
      <c r="D393" s="174">
        <v>185</v>
      </c>
      <c r="E393" s="175" t="s">
        <v>221</v>
      </c>
      <c r="F393" s="175" t="s">
        <v>124</v>
      </c>
      <c r="G393" s="175" t="s">
        <v>222</v>
      </c>
      <c r="H393" s="175" t="s">
        <v>374</v>
      </c>
      <c r="I393" s="175" t="s">
        <v>223</v>
      </c>
      <c r="J393" s="175"/>
      <c r="K393" s="176" t="s">
        <v>208</v>
      </c>
      <c r="L393" s="177"/>
      <c r="M393" s="59"/>
    </row>
    <row r="394" spans="1:13" ht="15.75" customHeight="1">
      <c r="A394" s="170"/>
      <c r="B394" s="169" t="s">
        <v>209</v>
      </c>
      <c r="C394" s="174"/>
      <c r="D394" s="174"/>
      <c r="E394" s="175"/>
      <c r="F394" s="175"/>
      <c r="G394" s="175"/>
      <c r="H394" s="175"/>
      <c r="I394" s="175"/>
      <c r="J394" s="175"/>
      <c r="K394" s="176"/>
      <c r="L394" s="177"/>
      <c r="M394" s="59"/>
    </row>
    <row r="395" spans="1:13" ht="15.75">
      <c r="A395" s="170"/>
      <c r="B395" s="169" t="s">
        <v>210</v>
      </c>
      <c r="C395" s="174">
        <v>185</v>
      </c>
      <c r="D395" s="174">
        <v>185</v>
      </c>
      <c r="E395" s="175" t="s">
        <v>221</v>
      </c>
      <c r="F395" s="175" t="s">
        <v>124</v>
      </c>
      <c r="G395" s="175" t="s">
        <v>222</v>
      </c>
      <c r="H395" s="175" t="s">
        <v>374</v>
      </c>
      <c r="I395" s="175" t="s">
        <v>223</v>
      </c>
      <c r="J395" s="175"/>
      <c r="K395" s="176" t="s">
        <v>208</v>
      </c>
      <c r="L395" s="177"/>
      <c r="M395" s="59"/>
    </row>
    <row r="396" spans="1:13" s="1" customFormat="1" ht="32.25" customHeight="1" thickBot="1">
      <c r="A396" s="171"/>
      <c r="B396" s="173" t="s">
        <v>220</v>
      </c>
      <c r="C396" s="178">
        <v>0</v>
      </c>
      <c r="D396" s="178">
        <v>0</v>
      </c>
      <c r="E396" s="175" t="s">
        <v>208</v>
      </c>
      <c r="F396" s="175" t="s">
        <v>208</v>
      </c>
      <c r="G396" s="175" t="s">
        <v>208</v>
      </c>
      <c r="H396" s="175"/>
      <c r="I396" s="175" t="s">
        <v>208</v>
      </c>
      <c r="J396" s="175"/>
      <c r="K396" s="176" t="s">
        <v>208</v>
      </c>
      <c r="L396" s="177"/>
      <c r="M396" s="29"/>
    </row>
    <row r="397" spans="1:13" ht="80.25" customHeight="1" thickBot="1">
      <c r="A397" s="427" t="s">
        <v>42</v>
      </c>
      <c r="B397" s="86" t="s">
        <v>136</v>
      </c>
      <c r="C397" s="89">
        <v>1010</v>
      </c>
      <c r="D397" s="89">
        <v>1010</v>
      </c>
      <c r="E397" s="27">
        <v>269.39999999999998</v>
      </c>
      <c r="F397" s="27">
        <v>175.7</v>
      </c>
      <c r="G397" s="27">
        <v>252.5</v>
      </c>
      <c r="H397" s="27">
        <v>216.6</v>
      </c>
      <c r="I397" s="27">
        <v>235.6</v>
      </c>
      <c r="J397" s="27"/>
      <c r="K397" s="27">
        <v>252.5</v>
      </c>
      <c r="L397" s="27"/>
      <c r="M397" s="4"/>
    </row>
    <row r="398" spans="1:13" ht="24" customHeight="1" thickBot="1">
      <c r="A398" s="428"/>
      <c r="B398" s="87" t="s">
        <v>209</v>
      </c>
      <c r="C398" s="89"/>
      <c r="D398" s="89"/>
      <c r="E398" s="27"/>
      <c r="F398" s="27"/>
      <c r="G398" s="27"/>
      <c r="H398" s="27"/>
      <c r="I398" s="27"/>
      <c r="J398" s="27"/>
      <c r="K398" s="27"/>
      <c r="L398" s="27"/>
      <c r="M398" s="4"/>
    </row>
    <row r="399" spans="1:13" ht="16.5" thickBot="1">
      <c r="A399" s="428"/>
      <c r="B399" s="87" t="s">
        <v>210</v>
      </c>
      <c r="C399" s="89">
        <v>1010</v>
      </c>
      <c r="D399" s="89">
        <v>1010</v>
      </c>
      <c r="E399" s="27">
        <v>269.39999999999998</v>
      </c>
      <c r="F399" s="27">
        <v>175.7</v>
      </c>
      <c r="G399" s="335" t="s">
        <v>320</v>
      </c>
      <c r="H399" s="27">
        <v>216.6</v>
      </c>
      <c r="I399" s="335" t="s">
        <v>321</v>
      </c>
      <c r="J399" s="27"/>
      <c r="K399" s="27">
        <v>252.5</v>
      </c>
      <c r="L399" s="27"/>
      <c r="M399" s="4"/>
    </row>
    <row r="400" spans="1:13" ht="32.25" thickBot="1">
      <c r="A400" s="428"/>
      <c r="B400" s="87" t="s">
        <v>211</v>
      </c>
      <c r="C400" s="89"/>
      <c r="D400" s="89"/>
      <c r="E400" s="27"/>
      <c r="F400" s="27"/>
      <c r="G400" s="27"/>
      <c r="H400" s="27"/>
      <c r="I400" s="27"/>
      <c r="J400" s="27"/>
      <c r="K400" s="27"/>
      <c r="L400" s="27"/>
      <c r="M400" s="4"/>
    </row>
    <row r="401" spans="1:13" ht="81.75" customHeight="1" thickBot="1">
      <c r="A401" s="428"/>
      <c r="B401" s="87" t="s">
        <v>137</v>
      </c>
      <c r="C401" s="89">
        <v>98</v>
      </c>
      <c r="D401" s="89">
        <v>98</v>
      </c>
      <c r="E401" s="27">
        <v>15.1</v>
      </c>
      <c r="F401" s="27">
        <v>15.1</v>
      </c>
      <c r="G401" s="27">
        <v>31.9</v>
      </c>
      <c r="H401" s="27">
        <v>36.5</v>
      </c>
      <c r="I401" s="27">
        <v>28.9</v>
      </c>
      <c r="J401" s="27"/>
      <c r="K401" s="27">
        <v>22.1</v>
      </c>
      <c r="L401" s="27"/>
      <c r="M401" s="4"/>
    </row>
    <row r="402" spans="1:13" ht="32.25" customHeight="1" thickBot="1">
      <c r="A402" s="428"/>
      <c r="B402" s="87" t="s">
        <v>209</v>
      </c>
      <c r="C402" s="89"/>
      <c r="D402" s="89"/>
      <c r="E402" s="27"/>
      <c r="F402" s="27"/>
      <c r="G402" s="27"/>
      <c r="H402" s="27"/>
      <c r="I402" s="27"/>
      <c r="J402" s="27"/>
      <c r="K402" s="27"/>
      <c r="L402" s="27"/>
      <c r="M402" s="4"/>
    </row>
    <row r="403" spans="1:13" ht="33.75" customHeight="1" thickBot="1">
      <c r="A403" s="428"/>
      <c r="B403" s="87" t="s">
        <v>210</v>
      </c>
      <c r="C403" s="89"/>
      <c r="D403" s="89"/>
      <c r="E403" s="27">
        <v>15.1</v>
      </c>
      <c r="F403" s="27">
        <v>15.1</v>
      </c>
      <c r="G403" s="27">
        <v>31.9</v>
      </c>
      <c r="H403" s="27"/>
      <c r="I403" s="27">
        <v>28.9</v>
      </c>
      <c r="J403" s="27"/>
      <c r="K403" s="27">
        <v>22.1</v>
      </c>
      <c r="L403" s="27"/>
      <c r="M403" s="4"/>
    </row>
    <row r="404" spans="1:13" ht="50.25" customHeight="1" thickBot="1">
      <c r="A404" s="428"/>
      <c r="B404" s="87" t="s">
        <v>211</v>
      </c>
      <c r="C404" s="89"/>
      <c r="D404" s="89"/>
      <c r="E404" s="27"/>
      <c r="F404" s="27"/>
      <c r="G404" s="27"/>
      <c r="H404" s="27"/>
      <c r="I404" s="27"/>
      <c r="J404" s="27"/>
      <c r="K404" s="27"/>
      <c r="L404" s="27"/>
      <c r="M404" s="4"/>
    </row>
    <row r="405" spans="1:13" ht="133.5" customHeight="1" thickBot="1">
      <c r="A405" s="428"/>
      <c r="B405" s="86" t="s">
        <v>138</v>
      </c>
      <c r="C405" s="89">
        <v>5</v>
      </c>
      <c r="D405" s="89">
        <v>5</v>
      </c>
      <c r="E405" s="27"/>
      <c r="F405" s="27"/>
      <c r="G405" s="27"/>
      <c r="H405" s="27"/>
      <c r="I405" s="27"/>
      <c r="J405" s="27"/>
      <c r="K405" s="27">
        <v>5</v>
      </c>
      <c r="L405" s="27"/>
      <c r="M405" s="4"/>
    </row>
    <row r="406" spans="1:13" ht="23.25" customHeight="1" thickBot="1">
      <c r="A406" s="428"/>
      <c r="B406" s="87" t="s">
        <v>209</v>
      </c>
      <c r="C406" s="89"/>
      <c r="D406" s="89"/>
      <c r="E406" s="27"/>
      <c r="F406" s="27"/>
      <c r="G406" s="27"/>
      <c r="H406" s="27"/>
      <c r="I406" s="27"/>
      <c r="J406" s="27"/>
      <c r="K406" s="27"/>
      <c r="L406" s="27"/>
      <c r="M406" s="4"/>
    </row>
    <row r="407" spans="1:13" ht="31.5" customHeight="1" thickBot="1">
      <c r="A407" s="428"/>
      <c r="B407" s="87" t="s">
        <v>210</v>
      </c>
      <c r="C407" s="89">
        <v>5</v>
      </c>
      <c r="D407" s="89">
        <v>5</v>
      </c>
      <c r="E407" s="27"/>
      <c r="F407" s="27"/>
      <c r="G407" s="27"/>
      <c r="H407" s="27"/>
      <c r="I407" s="27"/>
      <c r="J407" s="27"/>
      <c r="K407" s="27">
        <v>5</v>
      </c>
      <c r="L407" s="27"/>
      <c r="M407" s="4"/>
    </row>
    <row r="408" spans="1:13" ht="42" customHeight="1" thickBot="1">
      <c r="A408" s="428"/>
      <c r="B408" s="87" t="s">
        <v>211</v>
      </c>
      <c r="C408" s="89"/>
      <c r="D408" s="89"/>
      <c r="E408" s="27"/>
      <c r="F408" s="27"/>
      <c r="G408" s="27"/>
      <c r="H408" s="27"/>
      <c r="I408" s="27"/>
      <c r="J408" s="27"/>
      <c r="K408" s="27"/>
      <c r="L408" s="27"/>
      <c r="M408" s="4"/>
    </row>
    <row r="409" spans="1:13" ht="120.75" customHeight="1" thickBot="1">
      <c r="A409" s="428"/>
      <c r="B409" s="86" t="s">
        <v>322</v>
      </c>
      <c r="C409" s="89">
        <v>10</v>
      </c>
      <c r="D409" s="89">
        <v>10</v>
      </c>
      <c r="E409" s="27">
        <v>10</v>
      </c>
      <c r="F409" s="27">
        <v>10</v>
      </c>
      <c r="G409" s="27"/>
      <c r="H409" s="27"/>
      <c r="I409" s="27"/>
      <c r="J409" s="89"/>
      <c r="K409" s="89"/>
      <c r="L409" s="89"/>
      <c r="M409" s="4"/>
    </row>
    <row r="410" spans="1:13" ht="37.5" customHeight="1" thickBot="1">
      <c r="A410" s="428"/>
      <c r="B410" s="87" t="s">
        <v>209</v>
      </c>
      <c r="C410" s="89"/>
      <c r="D410" s="89"/>
      <c r="E410" s="27"/>
      <c r="F410" s="27"/>
      <c r="G410" s="27"/>
      <c r="H410" s="27"/>
      <c r="I410" s="27"/>
      <c r="J410" s="89"/>
      <c r="K410" s="89"/>
      <c r="L410" s="89"/>
      <c r="M410" s="4"/>
    </row>
    <row r="411" spans="1:13" ht="30" customHeight="1" thickBot="1">
      <c r="A411" s="428"/>
      <c r="B411" s="87" t="s">
        <v>210</v>
      </c>
      <c r="C411" s="89">
        <v>10</v>
      </c>
      <c r="D411" s="89">
        <v>10</v>
      </c>
      <c r="E411" s="27">
        <v>10</v>
      </c>
      <c r="F411" s="27">
        <v>10</v>
      </c>
      <c r="G411" s="27"/>
      <c r="H411" s="27"/>
      <c r="I411" s="27"/>
      <c r="J411" s="89"/>
      <c r="K411" s="89"/>
      <c r="L411" s="89"/>
      <c r="M411" s="4"/>
    </row>
    <row r="412" spans="1:13" ht="45.75" customHeight="1" thickBot="1">
      <c r="A412" s="428"/>
      <c r="B412" s="87" t="s">
        <v>211</v>
      </c>
      <c r="C412" s="89"/>
      <c r="D412" s="89"/>
      <c r="E412" s="27"/>
      <c r="F412" s="27"/>
      <c r="G412" s="27"/>
      <c r="H412" s="27"/>
      <c r="I412" s="27"/>
      <c r="J412" s="89"/>
      <c r="K412" s="89"/>
      <c r="L412" s="89"/>
      <c r="M412" s="4"/>
    </row>
    <row r="413" spans="1:13" ht="103.5" customHeight="1" thickBot="1">
      <c r="A413" s="428"/>
      <c r="B413" s="88" t="s">
        <v>139</v>
      </c>
      <c r="C413" s="89">
        <v>10</v>
      </c>
      <c r="D413" s="89">
        <v>10</v>
      </c>
      <c r="E413" s="27"/>
      <c r="F413" s="27"/>
      <c r="G413" s="27"/>
      <c r="H413" s="27"/>
      <c r="I413" s="27"/>
      <c r="J413" s="89"/>
      <c r="K413" s="89">
        <v>10</v>
      </c>
      <c r="L413" s="89"/>
      <c r="M413" s="4"/>
    </row>
    <row r="414" spans="1:13" ht="34.5" customHeight="1" thickBot="1">
      <c r="A414" s="428"/>
      <c r="B414" s="87" t="s">
        <v>209</v>
      </c>
      <c r="C414" s="89"/>
      <c r="D414" s="89"/>
      <c r="E414" s="27"/>
      <c r="F414" s="27"/>
      <c r="G414" s="27"/>
      <c r="H414" s="27"/>
      <c r="I414" s="27"/>
      <c r="J414" s="89"/>
      <c r="K414" s="89"/>
      <c r="L414" s="89"/>
      <c r="M414" s="4"/>
    </row>
    <row r="415" spans="1:13" ht="30.75" customHeight="1" thickBot="1">
      <c r="A415" s="428"/>
      <c r="B415" s="87" t="s">
        <v>210</v>
      </c>
      <c r="C415" s="89">
        <v>10</v>
      </c>
      <c r="D415" s="89">
        <v>10</v>
      </c>
      <c r="E415" s="27"/>
      <c r="F415" s="27"/>
      <c r="G415" s="27"/>
      <c r="H415" s="27"/>
      <c r="I415" s="27"/>
      <c r="J415" s="89"/>
      <c r="K415" s="89">
        <v>10</v>
      </c>
      <c r="L415" s="89"/>
      <c r="M415" s="4"/>
    </row>
    <row r="416" spans="1:13" ht="48.75" customHeight="1" thickBot="1">
      <c r="A416" s="428"/>
      <c r="B416" s="87" t="s">
        <v>211</v>
      </c>
      <c r="C416" s="89"/>
      <c r="D416" s="89"/>
      <c r="E416" s="27"/>
      <c r="F416" s="27"/>
      <c r="G416" s="27"/>
      <c r="H416" s="27"/>
      <c r="I416" s="27"/>
      <c r="J416" s="89"/>
      <c r="K416" s="89"/>
      <c r="L416" s="89"/>
      <c r="M416" s="4"/>
    </row>
    <row r="417" spans="1:13" ht="120.75" customHeight="1" thickBot="1">
      <c r="A417" s="428"/>
      <c r="B417" s="86" t="s">
        <v>140</v>
      </c>
      <c r="C417" s="89">
        <v>5</v>
      </c>
      <c r="D417" s="89">
        <v>5</v>
      </c>
      <c r="E417" s="27"/>
      <c r="F417" s="27"/>
      <c r="G417" s="27"/>
      <c r="H417" s="27"/>
      <c r="I417" s="27"/>
      <c r="J417" s="27"/>
      <c r="K417" s="27">
        <v>5</v>
      </c>
      <c r="L417" s="27"/>
      <c r="M417" s="4"/>
    </row>
    <row r="418" spans="1:13" ht="22.5" customHeight="1" thickBot="1">
      <c r="A418" s="428"/>
      <c r="B418" s="87" t="s">
        <v>209</v>
      </c>
      <c r="C418" s="89"/>
      <c r="D418" s="89"/>
      <c r="E418" s="27"/>
      <c r="F418" s="27"/>
      <c r="G418" s="27"/>
      <c r="H418" s="27"/>
      <c r="I418" s="27"/>
      <c r="J418" s="27"/>
      <c r="K418" s="27"/>
      <c r="L418" s="27"/>
      <c r="M418" s="4"/>
    </row>
    <row r="419" spans="1:13" ht="30" customHeight="1" thickBot="1">
      <c r="A419" s="428"/>
      <c r="B419" s="87" t="s">
        <v>210</v>
      </c>
      <c r="C419" s="89">
        <v>5</v>
      </c>
      <c r="D419" s="89">
        <v>5</v>
      </c>
      <c r="E419" s="27"/>
      <c r="F419" s="27"/>
      <c r="G419" s="27"/>
      <c r="H419" s="27"/>
      <c r="I419" s="27"/>
      <c r="J419" s="27"/>
      <c r="K419" s="27">
        <v>5</v>
      </c>
      <c r="L419" s="27"/>
      <c r="M419" s="4"/>
    </row>
    <row r="420" spans="1:13" ht="37.5" customHeight="1" thickBot="1">
      <c r="A420" s="429"/>
      <c r="B420" s="87" t="s">
        <v>211</v>
      </c>
      <c r="C420" s="89"/>
      <c r="D420" s="89"/>
      <c r="E420" s="27"/>
      <c r="F420" s="27"/>
      <c r="G420" s="27"/>
      <c r="H420" s="27"/>
      <c r="I420" s="27"/>
      <c r="J420" s="27"/>
      <c r="K420" s="27"/>
      <c r="L420" s="27"/>
      <c r="M420" s="4"/>
    </row>
    <row r="421" spans="1:13" ht="30.75" customHeight="1">
      <c r="A421" s="28" t="s">
        <v>16</v>
      </c>
      <c r="B421" s="169"/>
      <c r="C421" s="58">
        <f t="shared" ref="C421:L421" si="61">SUM(C417+C413+C409+C405+C401+C397)</f>
        <v>1138</v>
      </c>
      <c r="D421" s="58">
        <f t="shared" si="61"/>
        <v>1138</v>
      </c>
      <c r="E421" s="58">
        <f t="shared" si="61"/>
        <v>294.5</v>
      </c>
      <c r="F421" s="58">
        <f t="shared" si="61"/>
        <v>200.79999999999998</v>
      </c>
      <c r="G421" s="58">
        <f t="shared" si="61"/>
        <v>284.39999999999998</v>
      </c>
      <c r="H421" s="58">
        <f t="shared" si="61"/>
        <v>253.1</v>
      </c>
      <c r="I421" s="58">
        <f t="shared" si="61"/>
        <v>264.5</v>
      </c>
      <c r="J421" s="58">
        <f t="shared" si="61"/>
        <v>0</v>
      </c>
      <c r="K421" s="58">
        <f t="shared" si="61"/>
        <v>294.60000000000002</v>
      </c>
      <c r="L421" s="58">
        <f t="shared" si="61"/>
        <v>0</v>
      </c>
      <c r="M421" s="29"/>
    </row>
    <row r="422" spans="1:13" ht="25.5" customHeight="1">
      <c r="A422" s="422"/>
      <c r="B422" s="169" t="s">
        <v>209</v>
      </c>
      <c r="C422" s="336"/>
      <c r="D422" s="336"/>
      <c r="E422" s="243"/>
      <c r="F422" s="243"/>
      <c r="G422" s="243"/>
      <c r="H422" s="243"/>
      <c r="I422" s="243"/>
      <c r="J422" s="243"/>
      <c r="K422" s="243"/>
      <c r="L422" s="243"/>
      <c r="M422" s="59"/>
    </row>
    <row r="423" spans="1:13" ht="27.75" customHeight="1">
      <c r="A423" s="423"/>
      <c r="B423" s="169" t="s">
        <v>210</v>
      </c>
      <c r="C423" s="336">
        <v>1138</v>
      </c>
      <c r="D423" s="336">
        <v>1138</v>
      </c>
      <c r="E423" s="243">
        <v>294.5</v>
      </c>
      <c r="F423" s="243">
        <v>200.8</v>
      </c>
      <c r="G423" s="243">
        <v>284.39999999999998</v>
      </c>
      <c r="H423" s="243">
        <v>0</v>
      </c>
      <c r="I423" s="243">
        <v>264.5</v>
      </c>
      <c r="J423" s="243">
        <v>0</v>
      </c>
      <c r="K423" s="243">
        <v>294.60000000000002</v>
      </c>
      <c r="L423" s="243"/>
      <c r="M423" s="59"/>
    </row>
    <row r="424" spans="1:13" s="1" customFormat="1" ht="32.25" customHeight="1" thickBot="1">
      <c r="A424" s="426"/>
      <c r="B424" s="173" t="s">
        <v>220</v>
      </c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29"/>
    </row>
    <row r="425" spans="1:13" ht="126.75" thickBot="1">
      <c r="A425" s="427" t="s">
        <v>43</v>
      </c>
      <c r="B425" s="86" t="s">
        <v>141</v>
      </c>
      <c r="C425" s="89">
        <v>10</v>
      </c>
      <c r="D425" s="89">
        <v>10</v>
      </c>
      <c r="E425" s="27"/>
      <c r="F425" s="27"/>
      <c r="G425" s="27"/>
      <c r="H425" s="27"/>
      <c r="I425" s="27"/>
      <c r="J425" s="27"/>
      <c r="K425" s="27">
        <v>10</v>
      </c>
      <c r="L425" s="27"/>
      <c r="M425" s="4"/>
    </row>
    <row r="426" spans="1:13" ht="16.5" thickBot="1">
      <c r="A426" s="430"/>
      <c r="B426" s="87" t="s">
        <v>209</v>
      </c>
      <c r="C426" s="89"/>
      <c r="D426" s="89"/>
      <c r="E426" s="27"/>
      <c r="F426" s="27"/>
      <c r="G426" s="27"/>
      <c r="H426" s="27"/>
      <c r="I426" s="27"/>
      <c r="J426" s="27"/>
      <c r="K426" s="27"/>
      <c r="L426" s="27"/>
      <c r="M426" s="4"/>
    </row>
    <row r="427" spans="1:13" ht="16.5" thickBot="1">
      <c r="A427" s="430"/>
      <c r="B427" s="87" t="s">
        <v>210</v>
      </c>
      <c r="C427" s="89">
        <v>10</v>
      </c>
      <c r="D427" s="89">
        <v>10</v>
      </c>
      <c r="E427" s="27"/>
      <c r="F427" s="27"/>
      <c r="G427" s="27"/>
      <c r="H427" s="27"/>
      <c r="I427" s="27"/>
      <c r="J427" s="27"/>
      <c r="K427" s="27">
        <v>10</v>
      </c>
      <c r="L427" s="27"/>
      <c r="M427" s="4"/>
    </row>
    <row r="428" spans="1:13" ht="32.25" thickBot="1">
      <c r="A428" s="430"/>
      <c r="B428" s="87" t="s">
        <v>211</v>
      </c>
      <c r="C428" s="89"/>
      <c r="D428" s="89"/>
      <c r="E428" s="27"/>
      <c r="F428" s="27"/>
      <c r="G428" s="27"/>
      <c r="H428" s="27"/>
      <c r="I428" s="27"/>
      <c r="J428" s="27"/>
      <c r="K428" s="27"/>
      <c r="L428" s="27"/>
      <c r="M428" s="4"/>
    </row>
    <row r="429" spans="1:13" ht="95.25" thickBot="1">
      <c r="A429" s="430"/>
      <c r="B429" s="87" t="s">
        <v>142</v>
      </c>
      <c r="C429" s="89">
        <v>10</v>
      </c>
      <c r="D429" s="89">
        <v>10</v>
      </c>
      <c r="E429" s="27"/>
      <c r="F429" s="27"/>
      <c r="G429" s="27">
        <v>10</v>
      </c>
      <c r="H429" s="27"/>
      <c r="I429" s="27"/>
      <c r="J429" s="27"/>
      <c r="K429" s="27"/>
      <c r="L429" s="27"/>
      <c r="M429" s="4"/>
    </row>
    <row r="430" spans="1:13" ht="16.5" thickBot="1">
      <c r="A430" s="430"/>
      <c r="B430" s="87" t="s">
        <v>209</v>
      </c>
      <c r="C430" s="89"/>
      <c r="D430" s="89"/>
      <c r="E430" s="27"/>
      <c r="F430" s="27"/>
      <c r="G430" s="27"/>
      <c r="H430" s="27"/>
      <c r="I430" s="27"/>
      <c r="J430" s="27"/>
      <c r="K430" s="27"/>
      <c r="L430" s="27"/>
      <c r="M430" s="4"/>
    </row>
    <row r="431" spans="1:13" ht="16.5" thickBot="1">
      <c r="A431" s="430"/>
      <c r="B431" s="87" t="s">
        <v>210</v>
      </c>
      <c r="C431" s="89">
        <v>10</v>
      </c>
      <c r="D431" s="89">
        <v>10</v>
      </c>
      <c r="E431" s="27"/>
      <c r="F431" s="27"/>
      <c r="G431" s="27">
        <v>10</v>
      </c>
      <c r="H431" s="27"/>
      <c r="I431" s="27"/>
      <c r="J431" s="27"/>
      <c r="K431" s="27"/>
      <c r="L431" s="27"/>
      <c r="M431" s="4"/>
    </row>
    <row r="432" spans="1:13" ht="31.5">
      <c r="A432" s="428"/>
      <c r="B432" s="337" t="s">
        <v>211</v>
      </c>
      <c r="C432" s="89"/>
      <c r="D432" s="89"/>
      <c r="E432" s="27"/>
      <c r="F432" s="27"/>
      <c r="G432" s="27"/>
      <c r="H432" s="27"/>
      <c r="I432" s="27"/>
      <c r="J432" s="27"/>
      <c r="K432" s="27"/>
      <c r="L432" s="27"/>
      <c r="M432" s="4"/>
    </row>
    <row r="433" spans="1:13" ht="18.75">
      <c r="A433" s="28" t="s">
        <v>16</v>
      </c>
      <c r="B433" s="169"/>
      <c r="C433" s="336">
        <f t="shared" ref="C433:L433" si="62">SUM(C425+C429)</f>
        <v>20</v>
      </c>
      <c r="D433" s="336">
        <f t="shared" si="62"/>
        <v>20</v>
      </c>
      <c r="E433" s="336">
        <f t="shared" si="62"/>
        <v>0</v>
      </c>
      <c r="F433" s="336">
        <f t="shared" si="62"/>
        <v>0</v>
      </c>
      <c r="G433" s="336">
        <f t="shared" si="62"/>
        <v>10</v>
      </c>
      <c r="H433" s="336">
        <f t="shared" si="62"/>
        <v>0</v>
      </c>
      <c r="I433" s="336">
        <f t="shared" si="62"/>
        <v>0</v>
      </c>
      <c r="J433" s="336">
        <f t="shared" si="62"/>
        <v>0</v>
      </c>
      <c r="K433" s="336">
        <f t="shared" si="62"/>
        <v>10</v>
      </c>
      <c r="L433" s="336">
        <f t="shared" si="62"/>
        <v>0</v>
      </c>
      <c r="M433" s="59"/>
    </row>
    <row r="434" spans="1:13" ht="15.75">
      <c r="A434" s="279"/>
      <c r="B434" s="169" t="s">
        <v>209</v>
      </c>
      <c r="C434" s="336"/>
      <c r="D434" s="336"/>
      <c r="E434" s="243"/>
      <c r="F434" s="243"/>
      <c r="G434" s="243"/>
      <c r="H434" s="243"/>
      <c r="I434" s="243"/>
      <c r="J434" s="243"/>
      <c r="K434" s="243"/>
      <c r="L434" s="243"/>
      <c r="M434" s="59"/>
    </row>
    <row r="435" spans="1:13" ht="15.75">
      <c r="A435" s="279"/>
      <c r="B435" s="169" t="s">
        <v>210</v>
      </c>
      <c r="C435" s="336">
        <v>20</v>
      </c>
      <c r="D435" s="336">
        <v>20</v>
      </c>
      <c r="E435" s="243"/>
      <c r="F435" s="243"/>
      <c r="G435" s="243">
        <v>10</v>
      </c>
      <c r="H435" s="243"/>
      <c r="I435" s="243"/>
      <c r="J435" s="243"/>
      <c r="K435" s="243">
        <v>10</v>
      </c>
      <c r="L435" s="243"/>
      <c r="M435" s="59"/>
    </row>
    <row r="436" spans="1:13" s="1" customFormat="1" ht="32.25" customHeight="1">
      <c r="A436" s="28"/>
      <c r="B436" s="173" t="s">
        <v>220</v>
      </c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29"/>
    </row>
    <row r="437" spans="1:13" s="1" customFormat="1" ht="32.25" customHeight="1">
      <c r="A437" s="469" t="s">
        <v>191</v>
      </c>
      <c r="B437" s="138" t="s">
        <v>189</v>
      </c>
      <c r="C437" s="137">
        <v>115</v>
      </c>
      <c r="D437" s="137">
        <v>115</v>
      </c>
      <c r="E437" s="137"/>
      <c r="F437" s="137"/>
      <c r="G437" s="137"/>
      <c r="H437" s="137"/>
      <c r="I437" s="137"/>
      <c r="J437" s="137"/>
      <c r="K437" s="137">
        <v>115</v>
      </c>
      <c r="L437" s="137"/>
      <c r="M437" s="51"/>
    </row>
    <row r="438" spans="1:13" s="1" customFormat="1" ht="57" customHeight="1">
      <c r="A438" s="470"/>
      <c r="B438" s="121" t="s">
        <v>190</v>
      </c>
      <c r="C438" s="137">
        <v>2334.1999999999998</v>
      </c>
      <c r="D438" s="137">
        <v>2334.1999999999998</v>
      </c>
      <c r="E438" s="137">
        <v>583.5</v>
      </c>
      <c r="F438" s="137">
        <v>583.5</v>
      </c>
      <c r="G438" s="137">
        <v>583.5</v>
      </c>
      <c r="H438" s="137">
        <v>583.5</v>
      </c>
      <c r="I438" s="137">
        <v>583.5</v>
      </c>
      <c r="J438" s="137"/>
      <c r="K438" s="137">
        <v>583.70000000000005</v>
      </c>
      <c r="L438" s="137"/>
      <c r="M438" s="51"/>
    </row>
    <row r="439" spans="1:13" s="1" customFormat="1" ht="48" customHeight="1">
      <c r="A439" s="28" t="s">
        <v>16</v>
      </c>
      <c r="B439" s="169"/>
      <c r="C439" s="58">
        <f>SUM(C437+C438)</f>
        <v>2449.1999999999998</v>
      </c>
      <c r="D439" s="58">
        <f>SUM(D437+D438)</f>
        <v>2449.1999999999998</v>
      </c>
      <c r="E439" s="58">
        <f>SUM(E437+E438)</f>
        <v>583.5</v>
      </c>
      <c r="F439" s="58">
        <f>SUM(F437+F438)</f>
        <v>583.5</v>
      </c>
      <c r="G439" s="58">
        <f>SUM(G437+G438)</f>
        <v>583.5</v>
      </c>
      <c r="H439" s="58">
        <f>SUM(H437+H438)</f>
        <v>583.5</v>
      </c>
      <c r="I439" s="58">
        <f>SUM(I437+I438)</f>
        <v>583.5</v>
      </c>
      <c r="J439" s="58">
        <f>SUM(J437+J438)</f>
        <v>0</v>
      </c>
      <c r="K439" s="58">
        <f>SUM(K437+K438)</f>
        <v>698.7</v>
      </c>
      <c r="L439" s="58">
        <f>SUM(L437+L438)</f>
        <v>0</v>
      </c>
      <c r="M439" s="29"/>
    </row>
    <row r="440" spans="1:13" s="1" customFormat="1" ht="24.75" customHeight="1">
      <c r="A440" s="338"/>
      <c r="B440" s="169" t="s">
        <v>209</v>
      </c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29"/>
    </row>
    <row r="441" spans="1:13" s="1" customFormat="1" ht="21" customHeight="1">
      <c r="A441" s="338"/>
      <c r="B441" s="169" t="s">
        <v>210</v>
      </c>
      <c r="C441" s="58">
        <f>SUM(C437+C438)</f>
        <v>2449.1999999999998</v>
      </c>
      <c r="D441" s="58">
        <v>2579.1999999999998</v>
      </c>
      <c r="E441" s="58">
        <v>713.5</v>
      </c>
      <c r="F441" s="58">
        <v>583.5</v>
      </c>
      <c r="G441" s="58">
        <v>583.5</v>
      </c>
      <c r="H441" s="58">
        <v>583.5</v>
      </c>
      <c r="I441" s="58">
        <v>583.5</v>
      </c>
      <c r="J441" s="58">
        <v>0</v>
      </c>
      <c r="K441" s="58">
        <v>698.7</v>
      </c>
      <c r="L441" s="58">
        <v>0</v>
      </c>
      <c r="M441" s="29"/>
    </row>
    <row r="442" spans="1:13" s="1" customFormat="1" ht="32.25" customHeight="1">
      <c r="A442" s="28"/>
      <c r="B442" s="173" t="s">
        <v>220</v>
      </c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29"/>
    </row>
    <row r="443" spans="1:13" s="1" customFormat="1" ht="32.25" customHeight="1">
      <c r="A443" s="186" t="s">
        <v>2</v>
      </c>
      <c r="B443" s="236"/>
      <c r="C443" s="192">
        <f>SUM(C439+C433+C421+C393+C363)</f>
        <v>27348.200000000004</v>
      </c>
      <c r="D443" s="192">
        <f>SUM(D439+D433+D421+D393+D363)</f>
        <v>27348.200000000004</v>
      </c>
      <c r="E443" s="192">
        <f>SUM(E439+E433+E421+E393+E363)</f>
        <v>4737.1000000000004</v>
      </c>
      <c r="F443" s="192">
        <f>SUM(F439+F433+F421+F393+F363)</f>
        <v>4313.2</v>
      </c>
      <c r="G443" s="192">
        <f>SUM(G439+G433+G421+G393+G363)</f>
        <v>8589.6999999999989</v>
      </c>
      <c r="H443" s="192">
        <f>SUM(H439+H433+H421+H393+H363)</f>
        <v>5352.1360000000004</v>
      </c>
      <c r="I443" s="192">
        <f>SUM(I439+I433+I421+I393+I363)</f>
        <v>6110.3</v>
      </c>
      <c r="J443" s="192">
        <f>SUM(J439+J433+J421+J393+J363)</f>
        <v>0</v>
      </c>
      <c r="K443" s="192">
        <f>SUM(K439+K433+K421+K393+K363)</f>
        <v>7911.1</v>
      </c>
      <c r="L443" s="192">
        <f>SUM(L439+L433+L421+L393+L363)</f>
        <v>0</v>
      </c>
      <c r="M443" s="193"/>
    </row>
    <row r="444" spans="1:13" s="1" customFormat="1" ht="32.25" customHeight="1">
      <c r="A444" s="189"/>
      <c r="B444" s="236" t="s">
        <v>209</v>
      </c>
      <c r="C444" s="192"/>
      <c r="D444" s="192"/>
      <c r="E444" s="192"/>
      <c r="F444" s="192"/>
      <c r="G444" s="192"/>
      <c r="H444" s="192"/>
      <c r="I444" s="192"/>
      <c r="J444" s="192"/>
      <c r="K444" s="192"/>
      <c r="L444" s="192"/>
      <c r="M444" s="193"/>
    </row>
    <row r="445" spans="1:13" s="1" customFormat="1" ht="32.25" customHeight="1">
      <c r="A445" s="186"/>
      <c r="B445" s="236" t="s">
        <v>210</v>
      </c>
      <c r="C445" s="187">
        <f>SUM(C441+C435+C423+C395+C365)</f>
        <v>27348.200000000004</v>
      </c>
      <c r="D445" s="187">
        <f>SUM(D441+D435+D423+D395+D365)</f>
        <v>27478.200000000004</v>
      </c>
      <c r="E445" s="187">
        <f>SUM(E441+E435+E423+E395+E365)</f>
        <v>4867.1000000000004</v>
      </c>
      <c r="F445" s="187">
        <f>SUM(F441+F435+F423+F395+F365)</f>
        <v>4313.2</v>
      </c>
      <c r="G445" s="187">
        <f>SUM(G441+G435+G423+G395+G365)</f>
        <v>8589.6999999999989</v>
      </c>
      <c r="H445" s="187">
        <f>SUM(H441+H435+H423+H395+H365)</f>
        <v>5099.0360000000001</v>
      </c>
      <c r="I445" s="187">
        <f>SUM(I441+I435+I423+I395+I365)</f>
        <v>6110.3</v>
      </c>
      <c r="J445" s="187">
        <f>SUM(J442+J436+J424+J396+J365)</f>
        <v>0</v>
      </c>
      <c r="K445" s="187">
        <f>SUM(K441+K435+K423+K395+K365)</f>
        <v>7911.1</v>
      </c>
      <c r="L445" s="187">
        <f>SUM(L442+L436+L424+L396+L365)</f>
        <v>0</v>
      </c>
      <c r="M445" s="188"/>
    </row>
    <row r="446" spans="1:13" s="1" customFormat="1" ht="32.25" customHeight="1">
      <c r="A446" s="189"/>
      <c r="B446" s="271" t="s">
        <v>220</v>
      </c>
      <c r="C446" s="191"/>
      <c r="D446" s="191"/>
      <c r="E446" s="192"/>
      <c r="F446" s="192"/>
      <c r="G446" s="191"/>
      <c r="H446" s="191"/>
      <c r="I446" s="192"/>
      <c r="J446" s="192"/>
      <c r="K446" s="192"/>
      <c r="L446" s="192"/>
      <c r="M446" s="193"/>
    </row>
    <row r="447" spans="1:13" ht="30.75" customHeight="1">
      <c r="A447" s="434" t="s">
        <v>44</v>
      </c>
      <c r="B447" s="434"/>
      <c r="C447" s="434"/>
      <c r="D447" s="434"/>
      <c r="E447" s="434"/>
      <c r="F447" s="434"/>
      <c r="G447" s="434"/>
      <c r="H447" s="434"/>
      <c r="I447" s="434"/>
      <c r="J447" s="434"/>
      <c r="K447" s="434"/>
      <c r="L447" s="434"/>
      <c r="M447" s="4"/>
    </row>
    <row r="448" spans="1:13" ht="94.5">
      <c r="A448" s="427" t="s">
        <v>45</v>
      </c>
      <c r="B448" s="121" t="s">
        <v>332</v>
      </c>
      <c r="C448" s="105">
        <v>1188</v>
      </c>
      <c r="D448" s="105">
        <v>1188</v>
      </c>
      <c r="E448" s="100">
        <v>297</v>
      </c>
      <c r="F448" s="100">
        <v>256.5</v>
      </c>
      <c r="G448" s="100">
        <v>297</v>
      </c>
      <c r="H448" s="100">
        <v>256.5</v>
      </c>
      <c r="I448" s="100">
        <v>297</v>
      </c>
      <c r="J448" s="100"/>
      <c r="K448" s="100">
        <v>297</v>
      </c>
      <c r="L448" s="101"/>
      <c r="M448" s="4"/>
    </row>
    <row r="449" spans="1:13" ht="44.25" customHeight="1">
      <c r="A449" s="430"/>
      <c r="B449" s="357" t="s">
        <v>333</v>
      </c>
      <c r="C449" s="100">
        <v>10</v>
      </c>
      <c r="D449" s="100">
        <v>10</v>
      </c>
      <c r="E449" s="100">
        <v>10</v>
      </c>
      <c r="F449" s="100">
        <v>10</v>
      </c>
      <c r="G449" s="100"/>
      <c r="H449" s="100"/>
      <c r="I449" s="100"/>
      <c r="J449" s="100"/>
      <c r="K449" s="100"/>
      <c r="L449" s="101"/>
      <c r="M449" s="4"/>
    </row>
    <row r="450" spans="1:13" ht="57.75" customHeight="1">
      <c r="A450" s="428"/>
      <c r="B450" s="358" t="s">
        <v>334</v>
      </c>
      <c r="C450" s="100">
        <v>350.9</v>
      </c>
      <c r="D450" s="100">
        <v>350.9</v>
      </c>
      <c r="E450" s="100">
        <v>50.9</v>
      </c>
      <c r="F450" s="359"/>
      <c r="G450" s="359"/>
      <c r="H450" s="359"/>
      <c r="I450" s="100">
        <v>300</v>
      </c>
      <c r="J450" s="359"/>
      <c r="K450" s="100">
        <v>300</v>
      </c>
      <c r="L450" s="360"/>
      <c r="M450" s="4"/>
    </row>
    <row r="451" spans="1:13" ht="31.5" customHeight="1">
      <c r="A451" s="28" t="s">
        <v>16</v>
      </c>
      <c r="B451" s="169"/>
      <c r="C451" s="345">
        <f t="shared" ref="C451:L451" si="63">SUM(C448+C449+C450)</f>
        <v>1548.9</v>
      </c>
      <c r="D451" s="345">
        <f t="shared" si="63"/>
        <v>1548.9</v>
      </c>
      <c r="E451" s="345">
        <f t="shared" si="63"/>
        <v>357.9</v>
      </c>
      <c r="F451" s="345">
        <f t="shared" si="63"/>
        <v>266.5</v>
      </c>
      <c r="G451" s="345">
        <f t="shared" si="63"/>
        <v>297</v>
      </c>
      <c r="H451" s="345">
        <f t="shared" si="63"/>
        <v>256.5</v>
      </c>
      <c r="I451" s="345">
        <f t="shared" si="63"/>
        <v>597</v>
      </c>
      <c r="J451" s="345">
        <f t="shared" si="63"/>
        <v>0</v>
      </c>
      <c r="K451" s="345">
        <f t="shared" si="63"/>
        <v>597</v>
      </c>
      <c r="L451" s="345">
        <f t="shared" si="63"/>
        <v>0</v>
      </c>
      <c r="M451" s="59"/>
    </row>
    <row r="452" spans="1:13" ht="17.25" customHeight="1">
      <c r="A452" s="279"/>
      <c r="B452" s="169" t="s">
        <v>209</v>
      </c>
      <c r="C452" s="345"/>
      <c r="D452" s="345"/>
      <c r="E452" s="345"/>
      <c r="F452" s="361"/>
      <c r="G452" s="361"/>
      <c r="H452" s="361"/>
      <c r="I452" s="345"/>
      <c r="J452" s="361"/>
      <c r="K452" s="345"/>
      <c r="L452" s="362"/>
      <c r="M452" s="59"/>
    </row>
    <row r="453" spans="1:13" ht="29.25" customHeight="1">
      <c r="A453" s="279"/>
      <c r="B453" s="169" t="s">
        <v>210</v>
      </c>
      <c r="C453" s="345">
        <f t="shared" ref="C453:L453" si="64">SUM(C450+C449+C448)</f>
        <v>1548.9</v>
      </c>
      <c r="D453" s="345">
        <f t="shared" si="64"/>
        <v>1548.9</v>
      </c>
      <c r="E453" s="345">
        <f t="shared" si="64"/>
        <v>357.9</v>
      </c>
      <c r="F453" s="345">
        <f t="shared" si="64"/>
        <v>266.5</v>
      </c>
      <c r="G453" s="345">
        <f t="shared" si="64"/>
        <v>297</v>
      </c>
      <c r="H453" s="345">
        <f t="shared" si="64"/>
        <v>256.5</v>
      </c>
      <c r="I453" s="345">
        <f t="shared" si="64"/>
        <v>597</v>
      </c>
      <c r="J453" s="345">
        <f t="shared" si="64"/>
        <v>0</v>
      </c>
      <c r="K453" s="345">
        <f t="shared" si="64"/>
        <v>597</v>
      </c>
      <c r="L453" s="345">
        <f t="shared" si="64"/>
        <v>0</v>
      </c>
      <c r="M453" s="59"/>
    </row>
    <row r="454" spans="1:13" s="1" customFormat="1" ht="32.25" customHeight="1">
      <c r="A454" s="28"/>
      <c r="B454" s="173" t="s">
        <v>220</v>
      </c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</row>
    <row r="455" spans="1:13" ht="60">
      <c r="A455" s="427" t="s">
        <v>46</v>
      </c>
      <c r="B455" s="62" t="s">
        <v>98</v>
      </c>
      <c r="C455" s="105">
        <v>100</v>
      </c>
      <c r="D455" s="105">
        <v>100</v>
      </c>
      <c r="E455" s="363"/>
      <c r="F455" s="363"/>
      <c r="G455" s="364">
        <v>100</v>
      </c>
      <c r="H455" s="364">
        <v>100</v>
      </c>
      <c r="I455" s="365"/>
      <c r="J455" s="365"/>
      <c r="K455" s="365"/>
      <c r="L455" s="366"/>
      <c r="M455" s="367"/>
    </row>
    <row r="456" spans="1:13" ht="105">
      <c r="A456" s="428"/>
      <c r="B456" s="62" t="s">
        <v>99</v>
      </c>
      <c r="C456" s="105">
        <v>70</v>
      </c>
      <c r="D456" s="105">
        <v>70</v>
      </c>
      <c r="E456" s="363"/>
      <c r="F456" s="363"/>
      <c r="G456" s="364">
        <v>70</v>
      </c>
      <c r="H456" s="364"/>
      <c r="I456" s="365"/>
      <c r="J456" s="365"/>
      <c r="K456" s="365"/>
      <c r="L456" s="366"/>
      <c r="M456" s="367"/>
    </row>
    <row r="457" spans="1:13" ht="90">
      <c r="A457" s="428"/>
      <c r="B457" s="61" t="s">
        <v>100</v>
      </c>
      <c r="C457" s="105">
        <v>30</v>
      </c>
      <c r="D457" s="105">
        <v>30</v>
      </c>
      <c r="E457" s="364"/>
      <c r="F457" s="364"/>
      <c r="G457" s="364">
        <v>30</v>
      </c>
      <c r="H457" s="364">
        <v>30</v>
      </c>
      <c r="I457" s="365"/>
      <c r="J457" s="365"/>
      <c r="K457" s="365"/>
      <c r="L457" s="366"/>
      <c r="M457" s="367"/>
    </row>
    <row r="458" spans="1:13" ht="18.75">
      <c r="A458" s="28" t="s">
        <v>16</v>
      </c>
      <c r="B458" s="169"/>
      <c r="C458" s="347">
        <f t="shared" ref="C458:L458" si="65">SUM(C455+C456+C457)</f>
        <v>200</v>
      </c>
      <c r="D458" s="347">
        <f t="shared" si="65"/>
        <v>200</v>
      </c>
      <c r="E458" s="347">
        <f t="shared" si="65"/>
        <v>0</v>
      </c>
      <c r="F458" s="347">
        <f t="shared" si="65"/>
        <v>0</v>
      </c>
      <c r="G458" s="347">
        <f t="shared" si="65"/>
        <v>200</v>
      </c>
      <c r="H458" s="347">
        <f t="shared" si="65"/>
        <v>130</v>
      </c>
      <c r="I458" s="347">
        <f t="shared" si="65"/>
        <v>0</v>
      </c>
      <c r="J458" s="347">
        <f t="shared" si="65"/>
        <v>0</v>
      </c>
      <c r="K458" s="347">
        <f t="shared" si="65"/>
        <v>0</v>
      </c>
      <c r="L458" s="347">
        <f t="shared" si="65"/>
        <v>0</v>
      </c>
      <c r="M458" s="348"/>
    </row>
    <row r="459" spans="1:13" ht="15.75">
      <c r="A459" s="279"/>
      <c r="B459" s="169" t="s">
        <v>209</v>
      </c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</row>
    <row r="460" spans="1:13" ht="15.75">
      <c r="A460" s="279"/>
      <c r="B460" s="169" t="s">
        <v>210</v>
      </c>
      <c r="C460" s="347">
        <f t="shared" ref="C460:L460" si="66">SUM(C457+C456+C455)</f>
        <v>200</v>
      </c>
      <c r="D460" s="347">
        <f t="shared" si="66"/>
        <v>200</v>
      </c>
      <c r="E460" s="347">
        <f t="shared" si="66"/>
        <v>0</v>
      </c>
      <c r="F460" s="347">
        <f t="shared" si="66"/>
        <v>0</v>
      </c>
      <c r="G460" s="347">
        <f t="shared" si="66"/>
        <v>200</v>
      </c>
      <c r="H460" s="347">
        <f t="shared" si="66"/>
        <v>130</v>
      </c>
      <c r="I460" s="347">
        <f t="shared" si="66"/>
        <v>0</v>
      </c>
      <c r="J460" s="347">
        <f t="shared" si="66"/>
        <v>0</v>
      </c>
      <c r="K460" s="347">
        <f t="shared" si="66"/>
        <v>0</v>
      </c>
      <c r="L460" s="347">
        <f t="shared" si="66"/>
        <v>0</v>
      </c>
      <c r="M460" s="59"/>
    </row>
    <row r="461" spans="1:13" s="1" customFormat="1" ht="32.25" customHeight="1">
      <c r="A461" s="28"/>
      <c r="B461" s="173" t="s">
        <v>220</v>
      </c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</row>
    <row r="462" spans="1:13" s="1" customFormat="1" ht="82.5" customHeight="1">
      <c r="A462" s="427" t="s">
        <v>47</v>
      </c>
      <c r="B462" s="268" t="s">
        <v>323</v>
      </c>
      <c r="C462" s="51">
        <v>618</v>
      </c>
      <c r="D462" s="51">
        <v>618</v>
      </c>
      <c r="E462" s="51">
        <v>50</v>
      </c>
      <c r="F462" s="51">
        <v>5.0999999999999996</v>
      </c>
      <c r="G462" s="51">
        <v>392</v>
      </c>
      <c r="H462" s="51">
        <v>392</v>
      </c>
      <c r="I462" s="51">
        <v>111</v>
      </c>
      <c r="J462" s="51">
        <v>0</v>
      </c>
      <c r="K462" s="51">
        <v>65</v>
      </c>
      <c r="L462" s="51"/>
      <c r="M462" s="139"/>
    </row>
    <row r="463" spans="1:13" s="1" customFormat="1" ht="32.25" customHeight="1" thickBot="1">
      <c r="A463" s="428"/>
      <c r="B463" s="87" t="s">
        <v>209</v>
      </c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139"/>
    </row>
    <row r="464" spans="1:13" s="1" customFormat="1" ht="21.75" customHeight="1" thickBot="1">
      <c r="A464" s="428"/>
      <c r="B464" s="87" t="s">
        <v>210</v>
      </c>
      <c r="C464" s="51">
        <v>618</v>
      </c>
      <c r="D464" s="51">
        <v>618</v>
      </c>
      <c r="E464" s="51">
        <v>50</v>
      </c>
      <c r="F464" s="51">
        <v>5.0999999999999996</v>
      </c>
      <c r="G464" s="51">
        <v>392</v>
      </c>
      <c r="H464" s="51">
        <v>392</v>
      </c>
      <c r="I464" s="51">
        <v>111</v>
      </c>
      <c r="J464" s="51"/>
      <c r="K464" s="51">
        <v>65</v>
      </c>
      <c r="L464" s="51"/>
      <c r="M464" s="139"/>
    </row>
    <row r="465" spans="1:13" s="1" customFormat="1" ht="36.75" customHeight="1">
      <c r="A465" s="428"/>
      <c r="B465" s="337" t="s">
        <v>211</v>
      </c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139"/>
    </row>
    <row r="466" spans="1:13" s="1" customFormat="1" ht="65.25" customHeight="1">
      <c r="A466" s="428"/>
      <c r="B466" s="163" t="s">
        <v>324</v>
      </c>
      <c r="C466" s="51">
        <v>70</v>
      </c>
      <c r="D466" s="51">
        <v>70</v>
      </c>
      <c r="E466" s="51">
        <v>70</v>
      </c>
      <c r="F466" s="51">
        <v>70</v>
      </c>
      <c r="G466" s="51"/>
      <c r="H466" s="51"/>
      <c r="I466" s="51"/>
      <c r="J466" s="51"/>
      <c r="K466" s="51"/>
      <c r="L466" s="51"/>
      <c r="M466" s="139"/>
    </row>
    <row r="467" spans="1:13" s="1" customFormat="1" ht="23.25" customHeight="1" thickBot="1">
      <c r="A467" s="428"/>
      <c r="B467" s="87" t="s">
        <v>209</v>
      </c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139"/>
    </row>
    <row r="468" spans="1:13" s="1" customFormat="1" ht="20.25" customHeight="1" thickBot="1">
      <c r="A468" s="428"/>
      <c r="B468" s="87" t="s">
        <v>210</v>
      </c>
      <c r="C468" s="51">
        <v>70</v>
      </c>
      <c r="D468" s="51">
        <v>70</v>
      </c>
      <c r="E468" s="51">
        <v>70</v>
      </c>
      <c r="F468" s="51">
        <v>70</v>
      </c>
      <c r="G468" s="51">
        <v>70</v>
      </c>
      <c r="H468" s="51"/>
      <c r="I468" s="51"/>
      <c r="J468" s="51"/>
      <c r="K468" s="51"/>
      <c r="L468" s="51"/>
      <c r="M468" s="139"/>
    </row>
    <row r="469" spans="1:13" s="1" customFormat="1" ht="32.25" customHeight="1">
      <c r="A469" s="428"/>
      <c r="B469" s="337" t="s">
        <v>211</v>
      </c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139"/>
    </row>
    <row r="470" spans="1:13" s="1" customFormat="1" ht="32.25" customHeight="1">
      <c r="A470" s="428"/>
      <c r="B470" s="268" t="s">
        <v>325</v>
      </c>
      <c r="C470" s="51">
        <v>213</v>
      </c>
      <c r="D470" s="51">
        <v>213</v>
      </c>
      <c r="E470" s="51">
        <v>190</v>
      </c>
      <c r="F470" s="51">
        <v>56</v>
      </c>
      <c r="G470" s="51">
        <v>23</v>
      </c>
      <c r="H470" s="51">
        <v>23</v>
      </c>
      <c r="I470" s="51"/>
      <c r="J470" s="51"/>
      <c r="K470" s="51"/>
      <c r="L470" s="51"/>
      <c r="M470" s="139"/>
    </row>
    <row r="471" spans="1:13" s="1" customFormat="1" ht="26.25" customHeight="1" thickBot="1">
      <c r="A471" s="428"/>
      <c r="B471" s="87" t="s">
        <v>209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139"/>
    </row>
    <row r="472" spans="1:13" s="1" customFormat="1" ht="29.25" customHeight="1" thickBot="1">
      <c r="A472" s="428"/>
      <c r="B472" s="87" t="s">
        <v>210</v>
      </c>
      <c r="C472" s="51">
        <v>213</v>
      </c>
      <c r="D472" s="51">
        <v>213</v>
      </c>
      <c r="E472" s="51">
        <v>190</v>
      </c>
      <c r="F472" s="51">
        <v>56</v>
      </c>
      <c r="G472" s="51">
        <v>23</v>
      </c>
      <c r="H472" s="51">
        <v>23</v>
      </c>
      <c r="I472" s="51"/>
      <c r="J472" s="51"/>
      <c r="K472" s="51"/>
      <c r="L472" s="51"/>
      <c r="M472" s="139"/>
    </row>
    <row r="473" spans="1:13" s="1" customFormat="1" ht="40.5" customHeight="1" thickBot="1">
      <c r="A473" s="428"/>
      <c r="B473" s="87" t="s">
        <v>211</v>
      </c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139"/>
    </row>
    <row r="474" spans="1:13" ht="36" customHeight="1">
      <c r="A474" s="428"/>
      <c r="B474" s="268" t="s">
        <v>326</v>
      </c>
      <c r="C474" s="51">
        <v>157</v>
      </c>
      <c r="D474" s="51">
        <v>157</v>
      </c>
      <c r="E474" s="51">
        <v>105</v>
      </c>
      <c r="F474" s="51">
        <v>101.6</v>
      </c>
      <c r="G474" s="51"/>
      <c r="H474" s="51"/>
      <c r="I474" s="51">
        <v>22</v>
      </c>
      <c r="J474" s="51"/>
      <c r="K474" s="51">
        <v>30</v>
      </c>
      <c r="L474" s="51"/>
      <c r="M474" s="139"/>
    </row>
    <row r="475" spans="1:13" ht="27" customHeight="1" thickBot="1">
      <c r="A475" s="428"/>
      <c r="B475" s="87" t="s">
        <v>209</v>
      </c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139"/>
    </row>
    <row r="476" spans="1:13" ht="21" customHeight="1" thickBot="1">
      <c r="A476" s="428"/>
      <c r="B476" s="87" t="s">
        <v>210</v>
      </c>
      <c r="C476" s="51">
        <v>157</v>
      </c>
      <c r="D476" s="51">
        <v>157</v>
      </c>
      <c r="E476" s="51">
        <v>105</v>
      </c>
      <c r="F476" s="51">
        <v>101.6</v>
      </c>
      <c r="G476" s="51"/>
      <c r="H476" s="51"/>
      <c r="I476" s="51">
        <v>22</v>
      </c>
      <c r="J476" s="51"/>
      <c r="K476" s="51">
        <v>30</v>
      </c>
      <c r="L476" s="51"/>
      <c r="M476" s="139"/>
    </row>
    <row r="477" spans="1:13" ht="32.25" customHeight="1" thickBot="1">
      <c r="A477" s="428"/>
      <c r="B477" s="87" t="s">
        <v>211</v>
      </c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139"/>
    </row>
    <row r="478" spans="1:13" ht="53.25" customHeight="1">
      <c r="A478" s="428"/>
      <c r="B478" s="268" t="s">
        <v>327</v>
      </c>
      <c r="C478" s="51">
        <v>370</v>
      </c>
      <c r="D478" s="51">
        <v>370</v>
      </c>
      <c r="E478" s="51">
        <v>30</v>
      </c>
      <c r="F478" s="51">
        <v>27.1</v>
      </c>
      <c r="G478" s="51">
        <v>200</v>
      </c>
      <c r="H478" s="51">
        <v>81.400000000000006</v>
      </c>
      <c r="I478" s="51">
        <v>40</v>
      </c>
      <c r="J478" s="51"/>
      <c r="K478" s="51">
        <v>100</v>
      </c>
      <c r="L478" s="51"/>
      <c r="M478" s="139"/>
    </row>
    <row r="479" spans="1:13" ht="21.75" customHeight="1" thickBot="1">
      <c r="A479" s="428"/>
      <c r="B479" s="87" t="s">
        <v>209</v>
      </c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139"/>
    </row>
    <row r="480" spans="1:13" ht="25.5" customHeight="1" thickBot="1">
      <c r="A480" s="428"/>
      <c r="B480" s="87" t="s">
        <v>210</v>
      </c>
      <c r="C480" s="51">
        <v>370</v>
      </c>
      <c r="D480" s="51">
        <v>370</v>
      </c>
      <c r="E480" s="51">
        <v>30</v>
      </c>
      <c r="F480" s="51">
        <v>27.1</v>
      </c>
      <c r="G480" s="51">
        <v>200</v>
      </c>
      <c r="H480" s="51">
        <v>81.400000000000006</v>
      </c>
      <c r="I480" s="51">
        <v>40</v>
      </c>
      <c r="J480" s="51"/>
      <c r="K480" s="51">
        <v>100</v>
      </c>
      <c r="L480" s="51"/>
      <c r="M480" s="139"/>
    </row>
    <row r="481" spans="1:13" ht="47.25" customHeight="1" thickBot="1">
      <c r="A481" s="428"/>
      <c r="B481" s="87" t="s">
        <v>211</v>
      </c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139"/>
    </row>
    <row r="482" spans="1:13" ht="33" customHeight="1">
      <c r="A482" s="428"/>
      <c r="B482" s="268" t="s">
        <v>328</v>
      </c>
      <c r="C482" s="51">
        <v>60</v>
      </c>
      <c r="D482" s="51">
        <v>60</v>
      </c>
      <c r="E482" s="51"/>
      <c r="F482" s="51"/>
      <c r="G482" s="51">
        <v>60</v>
      </c>
      <c r="H482" s="51"/>
      <c r="I482" s="51"/>
      <c r="J482" s="51"/>
      <c r="K482" s="51"/>
      <c r="L482" s="51"/>
      <c r="M482" s="139"/>
    </row>
    <row r="483" spans="1:13" ht="18" customHeight="1" thickBot="1">
      <c r="A483" s="428"/>
      <c r="B483" s="87" t="s">
        <v>209</v>
      </c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139"/>
    </row>
    <row r="484" spans="1:13" ht="24.75" customHeight="1" thickBot="1">
      <c r="A484" s="428"/>
      <c r="B484" s="87" t="s">
        <v>210</v>
      </c>
      <c r="C484" s="51">
        <v>60</v>
      </c>
      <c r="D484" s="51">
        <v>60</v>
      </c>
      <c r="E484" s="51"/>
      <c r="F484" s="51"/>
      <c r="G484" s="51">
        <v>60</v>
      </c>
      <c r="H484" s="51"/>
      <c r="I484" s="51"/>
      <c r="J484" s="51"/>
      <c r="K484" s="51"/>
      <c r="L484" s="51"/>
      <c r="M484" s="139"/>
    </row>
    <row r="485" spans="1:13" ht="36" customHeight="1" thickBot="1">
      <c r="A485" s="428"/>
      <c r="B485" s="87" t="s">
        <v>211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139"/>
    </row>
    <row r="486" spans="1:13" ht="49.5" customHeight="1">
      <c r="A486" s="428"/>
      <c r="B486" s="268" t="s">
        <v>329</v>
      </c>
      <c r="C486" s="51">
        <v>50</v>
      </c>
      <c r="D486" s="51">
        <v>50</v>
      </c>
      <c r="E486" s="51"/>
      <c r="F486" s="51"/>
      <c r="G486" s="51"/>
      <c r="H486" s="51"/>
      <c r="I486" s="51"/>
      <c r="J486" s="51"/>
      <c r="K486" s="51">
        <v>50</v>
      </c>
      <c r="L486" s="51"/>
      <c r="M486" s="139"/>
    </row>
    <row r="487" spans="1:13" ht="25.5" customHeight="1" thickBot="1">
      <c r="A487" s="428"/>
      <c r="B487" s="87" t="s">
        <v>209</v>
      </c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139"/>
    </row>
    <row r="488" spans="1:13" ht="27" customHeight="1" thickBot="1">
      <c r="A488" s="428"/>
      <c r="B488" s="87" t="s">
        <v>210</v>
      </c>
      <c r="C488" s="51">
        <v>50</v>
      </c>
      <c r="D488" s="51">
        <v>50</v>
      </c>
      <c r="E488" s="51"/>
      <c r="F488" s="51"/>
      <c r="G488" s="51"/>
      <c r="H488" s="51"/>
      <c r="I488" s="51"/>
      <c r="J488" s="51"/>
      <c r="K488" s="51">
        <v>50</v>
      </c>
      <c r="L488" s="51"/>
      <c r="M488" s="139"/>
    </row>
    <row r="489" spans="1:13" ht="33.75" customHeight="1">
      <c r="A489" s="428"/>
      <c r="B489" s="337" t="s">
        <v>211</v>
      </c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139"/>
    </row>
    <row r="490" spans="1:13" ht="33.75" customHeight="1">
      <c r="A490" s="28" t="s">
        <v>16</v>
      </c>
      <c r="B490" s="169"/>
      <c r="C490" s="29">
        <f t="shared" ref="C490:K490" si="67">SUM(C486+C482+C478+C474+C470+C466+C462)</f>
        <v>1538</v>
      </c>
      <c r="D490" s="29">
        <f t="shared" si="67"/>
        <v>1538</v>
      </c>
      <c r="E490" s="29">
        <f t="shared" si="67"/>
        <v>445</v>
      </c>
      <c r="F490" s="29">
        <f t="shared" si="67"/>
        <v>259.8</v>
      </c>
      <c r="G490" s="29">
        <f t="shared" si="67"/>
        <v>675</v>
      </c>
      <c r="H490" s="29">
        <f t="shared" si="67"/>
        <v>496.4</v>
      </c>
      <c r="I490" s="29">
        <f t="shared" si="67"/>
        <v>173</v>
      </c>
      <c r="J490" s="29">
        <f t="shared" si="67"/>
        <v>0</v>
      </c>
      <c r="K490" s="29">
        <f t="shared" si="67"/>
        <v>245</v>
      </c>
      <c r="L490" s="29"/>
      <c r="M490" s="339"/>
    </row>
    <row r="491" spans="1:13" ht="33.75" customHeight="1">
      <c r="A491" s="422"/>
      <c r="B491" s="169" t="s">
        <v>209</v>
      </c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339"/>
    </row>
    <row r="492" spans="1:13" ht="33.75" customHeight="1">
      <c r="A492" s="423"/>
      <c r="B492" s="169" t="s">
        <v>210</v>
      </c>
      <c r="C492" s="29">
        <f t="shared" ref="C492:L492" si="68">SUM(C486+C482+C478+C474+C470+C466+C462)</f>
        <v>1538</v>
      </c>
      <c r="D492" s="29">
        <f t="shared" si="68"/>
        <v>1538</v>
      </c>
      <c r="E492" s="29">
        <f t="shared" si="68"/>
        <v>445</v>
      </c>
      <c r="F492" s="29">
        <f t="shared" si="68"/>
        <v>259.8</v>
      </c>
      <c r="G492" s="29">
        <f t="shared" si="68"/>
        <v>675</v>
      </c>
      <c r="H492" s="29">
        <f t="shared" si="68"/>
        <v>496.4</v>
      </c>
      <c r="I492" s="29">
        <f t="shared" si="68"/>
        <v>173</v>
      </c>
      <c r="J492" s="29">
        <f t="shared" si="68"/>
        <v>0</v>
      </c>
      <c r="K492" s="29">
        <f t="shared" si="68"/>
        <v>245</v>
      </c>
      <c r="L492" s="29">
        <f t="shared" si="68"/>
        <v>0</v>
      </c>
      <c r="M492" s="339"/>
    </row>
    <row r="493" spans="1:13" s="1" customFormat="1" ht="32.25" customHeight="1" thickBot="1">
      <c r="A493" s="451"/>
      <c r="B493" s="173" t="s">
        <v>220</v>
      </c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</row>
    <row r="494" spans="1:13" s="1" customFormat="1" ht="32.25" customHeight="1">
      <c r="A494" s="233" t="s">
        <v>2</v>
      </c>
      <c r="B494" s="236"/>
      <c r="C494" s="192">
        <f t="shared" ref="C494:L494" si="69">SUM(C490+C458+C451)</f>
        <v>3286.9</v>
      </c>
      <c r="D494" s="192">
        <f t="shared" si="69"/>
        <v>3286.9</v>
      </c>
      <c r="E494" s="192">
        <f t="shared" si="69"/>
        <v>802.9</v>
      </c>
      <c r="F494" s="192">
        <f t="shared" si="69"/>
        <v>526.29999999999995</v>
      </c>
      <c r="G494" s="192">
        <f t="shared" si="69"/>
        <v>1172</v>
      </c>
      <c r="H494" s="192">
        <f t="shared" si="69"/>
        <v>882.9</v>
      </c>
      <c r="I494" s="192">
        <f t="shared" si="69"/>
        <v>770</v>
      </c>
      <c r="J494" s="192">
        <f t="shared" si="69"/>
        <v>0</v>
      </c>
      <c r="K494" s="192">
        <f t="shared" si="69"/>
        <v>842</v>
      </c>
      <c r="L494" s="192">
        <f t="shared" si="69"/>
        <v>0</v>
      </c>
      <c r="M494" s="192"/>
    </row>
    <row r="495" spans="1:13" s="1" customFormat="1" ht="32.25" customHeight="1">
      <c r="A495" s="419"/>
      <c r="B495" s="236" t="s">
        <v>209</v>
      </c>
      <c r="C495" s="192"/>
      <c r="D495" s="192"/>
      <c r="E495" s="192"/>
      <c r="F495" s="192"/>
      <c r="G495" s="192"/>
      <c r="H495" s="192"/>
      <c r="I495" s="192"/>
      <c r="J495" s="192"/>
      <c r="K495" s="192"/>
      <c r="L495" s="192"/>
      <c r="M495" s="192"/>
    </row>
    <row r="496" spans="1:13" s="1" customFormat="1" ht="32.25" customHeight="1">
      <c r="A496" s="420"/>
      <c r="B496" s="236" t="s">
        <v>210</v>
      </c>
      <c r="C496" s="192">
        <f t="shared" ref="C496:L496" si="70">SUM(C492+C460+C453)</f>
        <v>3286.9</v>
      </c>
      <c r="D496" s="192">
        <f t="shared" si="70"/>
        <v>3286.9</v>
      </c>
      <c r="E496" s="192">
        <f t="shared" si="70"/>
        <v>802.9</v>
      </c>
      <c r="F496" s="192">
        <f t="shared" si="70"/>
        <v>526.29999999999995</v>
      </c>
      <c r="G496" s="192">
        <f t="shared" si="70"/>
        <v>1172</v>
      </c>
      <c r="H496" s="192">
        <f t="shared" si="70"/>
        <v>882.9</v>
      </c>
      <c r="I496" s="192">
        <f t="shared" si="70"/>
        <v>770</v>
      </c>
      <c r="J496" s="192">
        <f t="shared" si="70"/>
        <v>0</v>
      </c>
      <c r="K496" s="192">
        <f t="shared" si="70"/>
        <v>842</v>
      </c>
      <c r="L496" s="192">
        <f t="shared" si="70"/>
        <v>0</v>
      </c>
      <c r="M496" s="192"/>
    </row>
    <row r="497" spans="1:13" s="1" customFormat="1" ht="37.5" customHeight="1">
      <c r="A497" s="421"/>
      <c r="B497" s="271" t="s">
        <v>220</v>
      </c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</row>
    <row r="498" spans="1:13" ht="34.5" customHeight="1">
      <c r="A498" s="434" t="s">
        <v>48</v>
      </c>
      <c r="B498" s="434"/>
      <c r="C498" s="434"/>
      <c r="D498" s="434"/>
      <c r="E498" s="434"/>
      <c r="F498" s="434"/>
      <c r="G498" s="434"/>
      <c r="H498" s="434"/>
      <c r="I498" s="434"/>
      <c r="J498" s="434"/>
      <c r="K498" s="434"/>
      <c r="L498" s="434"/>
      <c r="M498" s="4"/>
    </row>
    <row r="499" spans="1:13" ht="27" customHeight="1">
      <c r="A499" s="427" t="s">
        <v>49</v>
      </c>
      <c r="B499" s="125" t="s">
        <v>294</v>
      </c>
      <c r="C499" s="126">
        <f>SUM(C501+C502)</f>
        <v>11510.599999999999</v>
      </c>
      <c r="D499" s="126">
        <f>SUM(D501+D502)</f>
        <v>11510.599999999999</v>
      </c>
      <c r="E499" s="75"/>
      <c r="F499" s="27"/>
      <c r="G499" s="264">
        <v>6115.7</v>
      </c>
      <c r="H499" s="264">
        <v>6115.7</v>
      </c>
      <c r="I499" s="264"/>
      <c r="J499" s="265"/>
      <c r="K499" s="265">
        <f>SUM(K501+K502)</f>
        <v>5394.9000000000005</v>
      </c>
      <c r="L499" s="27"/>
      <c r="M499" s="4"/>
    </row>
    <row r="500" spans="1:13" ht="25.5" customHeight="1">
      <c r="A500" s="430"/>
      <c r="B500" s="125" t="s">
        <v>295</v>
      </c>
      <c r="C500" s="126"/>
      <c r="D500" s="126"/>
      <c r="E500" s="75"/>
      <c r="F500" s="27"/>
      <c r="G500" s="264"/>
      <c r="H500" s="264"/>
      <c r="I500" s="264"/>
      <c r="J500" s="265"/>
      <c r="K500" s="265"/>
      <c r="L500" s="27"/>
      <c r="M500" s="4"/>
    </row>
    <row r="501" spans="1:13" ht="21.75" customHeight="1">
      <c r="A501" s="430"/>
      <c r="B501" s="76" t="s">
        <v>210</v>
      </c>
      <c r="C501" s="127">
        <v>404.8</v>
      </c>
      <c r="D501" s="127">
        <v>404.8</v>
      </c>
      <c r="E501" s="128"/>
      <c r="F501" s="129"/>
      <c r="G501" s="266">
        <v>0</v>
      </c>
      <c r="H501" s="266"/>
      <c r="I501" s="266"/>
      <c r="J501" s="265"/>
      <c r="K501" s="127">
        <v>404.8</v>
      </c>
      <c r="L501" s="27"/>
      <c r="M501" s="4"/>
    </row>
    <row r="502" spans="1:13" ht="33" customHeight="1">
      <c r="A502" s="430"/>
      <c r="B502" s="76" t="s">
        <v>220</v>
      </c>
      <c r="C502" s="127">
        <v>11105.8</v>
      </c>
      <c r="D502" s="127">
        <v>11105.8</v>
      </c>
      <c r="E502" s="74"/>
      <c r="F502" s="27"/>
      <c r="G502" s="264">
        <v>6115.7</v>
      </c>
      <c r="H502" s="264">
        <v>6115.7</v>
      </c>
      <c r="I502" s="264"/>
      <c r="J502" s="265"/>
      <c r="K502" s="265">
        <v>4990.1000000000004</v>
      </c>
      <c r="L502" s="27"/>
      <c r="M502" s="4"/>
    </row>
    <row r="503" spans="1:13" ht="25.5">
      <c r="A503" s="430"/>
      <c r="B503" s="125" t="s">
        <v>296</v>
      </c>
      <c r="C503" s="126">
        <v>603</v>
      </c>
      <c r="D503" s="126">
        <f>C503</f>
        <v>603</v>
      </c>
      <c r="E503" s="74"/>
      <c r="F503" s="27"/>
      <c r="G503" s="264">
        <v>153</v>
      </c>
      <c r="H503" s="264"/>
      <c r="I503" s="264"/>
      <c r="J503" s="265"/>
      <c r="K503" s="265">
        <v>450</v>
      </c>
      <c r="L503" s="27"/>
      <c r="M503" s="4"/>
    </row>
    <row r="504" spans="1:13">
      <c r="A504" s="430"/>
      <c r="B504" s="125" t="s">
        <v>295</v>
      </c>
      <c r="C504" s="126"/>
      <c r="D504" s="74"/>
      <c r="E504" s="74"/>
      <c r="F504" s="27"/>
      <c r="G504" s="264"/>
      <c r="H504" s="264"/>
      <c r="I504" s="264"/>
      <c r="J504" s="265"/>
      <c r="K504" s="265"/>
      <c r="L504" s="27"/>
      <c r="M504" s="4"/>
    </row>
    <row r="505" spans="1:13" ht="22.5" customHeight="1">
      <c r="A505" s="428"/>
      <c r="B505" s="76" t="s">
        <v>210</v>
      </c>
      <c r="C505" s="128">
        <v>603</v>
      </c>
      <c r="D505" s="128">
        <f>C505</f>
        <v>603</v>
      </c>
      <c r="E505" s="129"/>
      <c r="F505" s="129"/>
      <c r="G505" s="266">
        <v>153</v>
      </c>
      <c r="H505" s="266"/>
      <c r="I505" s="266"/>
      <c r="J505" s="265"/>
      <c r="K505" s="265">
        <v>450</v>
      </c>
      <c r="L505" s="27"/>
      <c r="M505" s="4"/>
    </row>
    <row r="506" spans="1:13" ht="31.5" customHeight="1">
      <c r="A506" s="428"/>
      <c r="B506" s="76" t="s">
        <v>220</v>
      </c>
      <c r="C506" s="128"/>
      <c r="D506" s="74"/>
      <c r="E506" s="27"/>
      <c r="F506" s="27"/>
      <c r="G506" s="264"/>
      <c r="H506" s="264"/>
      <c r="I506" s="264"/>
      <c r="J506" s="265"/>
      <c r="K506" s="265"/>
      <c r="L506" s="27"/>
      <c r="M506" s="4"/>
    </row>
    <row r="507" spans="1:13" ht="31.5" customHeight="1">
      <c r="A507" s="428"/>
      <c r="B507" s="125" t="s">
        <v>297</v>
      </c>
      <c r="C507" s="74">
        <v>15192.2</v>
      </c>
      <c r="D507" s="74">
        <f>C507</f>
        <v>15192.2</v>
      </c>
      <c r="E507" s="27"/>
      <c r="F507" s="27"/>
      <c r="G507" s="264">
        <v>547</v>
      </c>
      <c r="H507" s="264"/>
      <c r="I507" s="264"/>
      <c r="J507" s="265"/>
      <c r="K507" s="265">
        <v>14645.2</v>
      </c>
      <c r="L507" s="27"/>
      <c r="M507" s="4"/>
    </row>
    <row r="508" spans="1:13" ht="31.5" customHeight="1">
      <c r="A508" s="428"/>
      <c r="B508" s="125" t="s">
        <v>295</v>
      </c>
      <c r="C508" s="74"/>
      <c r="D508" s="74"/>
      <c r="E508" s="27"/>
      <c r="F508" s="27"/>
      <c r="G508" s="264"/>
      <c r="H508" s="264"/>
      <c r="I508" s="267"/>
      <c r="J508" s="265"/>
      <c r="K508" s="265"/>
      <c r="L508" s="27"/>
      <c r="M508" s="4"/>
    </row>
    <row r="509" spans="1:13" ht="31.5" customHeight="1">
      <c r="A509" s="428"/>
      <c r="B509" s="76" t="s">
        <v>210</v>
      </c>
      <c r="C509" s="126">
        <f>C507</f>
        <v>15192.2</v>
      </c>
      <c r="D509" s="126">
        <f>D507</f>
        <v>15192.2</v>
      </c>
      <c r="E509" s="129"/>
      <c r="F509" s="129"/>
      <c r="G509" s="266">
        <v>547</v>
      </c>
      <c r="H509" s="264"/>
      <c r="I509" s="266"/>
      <c r="J509" s="266"/>
      <c r="K509" s="266">
        <f>K507</f>
        <v>14645.2</v>
      </c>
      <c r="L509" s="27"/>
      <c r="M509" s="4"/>
    </row>
    <row r="510" spans="1:13" ht="31.5" customHeight="1">
      <c r="A510" s="428"/>
      <c r="B510" s="76" t="s">
        <v>220</v>
      </c>
      <c r="C510" s="126"/>
      <c r="D510" s="126"/>
      <c r="E510" s="74"/>
      <c r="F510" s="74"/>
      <c r="G510" s="264"/>
      <c r="H510" s="264"/>
      <c r="I510" s="264"/>
      <c r="J510" s="264"/>
      <c r="K510" s="264"/>
      <c r="L510" s="27"/>
      <c r="M510" s="4"/>
    </row>
    <row r="511" spans="1:13" ht="37.5" customHeight="1">
      <c r="A511" s="428"/>
      <c r="B511" s="125" t="s">
        <v>375</v>
      </c>
      <c r="C511" s="74">
        <v>1000</v>
      </c>
      <c r="D511" s="74">
        <f>C511</f>
        <v>1000</v>
      </c>
      <c r="E511" s="27"/>
      <c r="F511" s="27"/>
      <c r="G511" s="264"/>
      <c r="H511" s="264"/>
      <c r="I511" s="74">
        <v>1000</v>
      </c>
      <c r="J511" s="265"/>
      <c r="K511" s="265"/>
      <c r="L511" s="27"/>
      <c r="M511" s="4"/>
    </row>
    <row r="512" spans="1:13" ht="22.5" customHeight="1">
      <c r="A512" s="428"/>
      <c r="B512" s="125" t="s">
        <v>295</v>
      </c>
      <c r="C512" s="74"/>
      <c r="D512" s="74"/>
      <c r="E512" s="27"/>
      <c r="F512" s="27"/>
      <c r="G512" s="264"/>
      <c r="H512" s="264"/>
      <c r="I512" s="74"/>
      <c r="J512" s="265"/>
      <c r="K512" s="265"/>
      <c r="L512" s="27"/>
      <c r="M512" s="4"/>
    </row>
    <row r="513" spans="1:13" ht="23.25" customHeight="1">
      <c r="A513" s="428"/>
      <c r="B513" s="76" t="s">
        <v>210</v>
      </c>
      <c r="C513" s="126">
        <f>C511</f>
        <v>1000</v>
      </c>
      <c r="D513" s="126">
        <f>D511</f>
        <v>1000</v>
      </c>
      <c r="E513" s="129"/>
      <c r="F513" s="129"/>
      <c r="G513" s="266"/>
      <c r="H513" s="264"/>
      <c r="I513" s="126">
        <f>I511</f>
        <v>1000</v>
      </c>
      <c r="J513" s="266"/>
      <c r="K513" s="266"/>
      <c r="L513" s="27"/>
      <c r="M513" s="4"/>
    </row>
    <row r="514" spans="1:13" ht="30.75" customHeight="1">
      <c r="A514" s="429"/>
      <c r="B514" s="76" t="s">
        <v>220</v>
      </c>
      <c r="C514" s="126"/>
      <c r="D514" s="126"/>
      <c r="E514" s="74"/>
      <c r="F514" s="74"/>
      <c r="G514" s="264"/>
      <c r="H514" s="264"/>
      <c r="I514" s="264"/>
      <c r="J514" s="264"/>
      <c r="K514" s="264"/>
      <c r="L514" s="27"/>
      <c r="M514" s="4"/>
    </row>
    <row r="515" spans="1:13" s="1" customFormat="1" ht="32.25" customHeight="1" thickBot="1">
      <c r="A515" s="28" t="s">
        <v>16</v>
      </c>
      <c r="B515" s="169"/>
      <c r="C515" s="106">
        <f>SUM(C511+C507+C503+C499)</f>
        <v>28305.8</v>
      </c>
      <c r="D515" s="106">
        <f>SUM(D511+D507+D503+D499)</f>
        <v>28305.8</v>
      </c>
      <c r="E515" s="106">
        <f>SUM(E511+E507+E503+E499)</f>
        <v>0</v>
      </c>
      <c r="F515" s="106">
        <f>SUM(F511+F507+F503+F499)</f>
        <v>0</v>
      </c>
      <c r="G515" s="106">
        <f>SUM(G511+G507+G503+G499)</f>
        <v>6815.7</v>
      </c>
      <c r="H515" s="106">
        <f>SUM(H511+H507+H503+H499)</f>
        <v>6115.7</v>
      </c>
      <c r="I515" s="106">
        <f>SUM(I511+I507+I503+I499)</f>
        <v>1000</v>
      </c>
      <c r="J515" s="106">
        <f>SUM(J511+J507+J503+J499)</f>
        <v>0</v>
      </c>
      <c r="K515" s="106">
        <f>SUM(K511+K507+K503+K499)</f>
        <v>20490.100000000002</v>
      </c>
      <c r="L515" s="106">
        <f>SUM(L511+L507+L503+L499)</f>
        <v>0</v>
      </c>
      <c r="M515" s="91"/>
    </row>
    <row r="516" spans="1:13" s="1" customFormat="1" ht="26.25" customHeight="1" thickBot="1">
      <c r="A516" s="241"/>
      <c r="B516" s="169" t="s">
        <v>209</v>
      </c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91"/>
    </row>
    <row r="517" spans="1:13" s="1" customFormat="1" ht="26.25" customHeight="1" thickBot="1">
      <c r="A517" s="241"/>
      <c r="B517" s="169" t="s">
        <v>210</v>
      </c>
      <c r="C517" s="130">
        <f>SUM(C513+C509+C505+C501)</f>
        <v>17200</v>
      </c>
      <c r="D517" s="130">
        <f>SUM(D513+D509+D505+D501)</f>
        <v>17200</v>
      </c>
      <c r="E517" s="130">
        <f>SUM(E513+E509+E505+E501)</f>
        <v>0</v>
      </c>
      <c r="F517" s="130">
        <f>SUM(F513+F509+F505+F501)</f>
        <v>0</v>
      </c>
      <c r="G517" s="130">
        <f>SUM(G513+G509+G505+G501)</f>
        <v>700</v>
      </c>
      <c r="H517" s="130">
        <f>SUM(H513+H509+H505+H501)</f>
        <v>0</v>
      </c>
      <c r="I517" s="130">
        <f>SUM(I513+I509+I505+I501)</f>
        <v>1000</v>
      </c>
      <c r="J517" s="130">
        <f>SUM(J513+J509+J505+J501)</f>
        <v>0</v>
      </c>
      <c r="K517" s="130">
        <f>SUM(K513+K509+K505+K501)</f>
        <v>15500</v>
      </c>
      <c r="L517" s="130">
        <f>SUM(L513+L509+L505+L501)</f>
        <v>0</v>
      </c>
      <c r="M517" s="91"/>
    </row>
    <row r="518" spans="1:13" s="1" customFormat="1" ht="32.25" customHeight="1" thickBot="1">
      <c r="A518" s="77"/>
      <c r="B518" s="173" t="s">
        <v>220</v>
      </c>
      <c r="C518" s="130">
        <f t="shared" ref="C518:L518" si="71">SUM(C500+C502+C506)</f>
        <v>11105.8</v>
      </c>
      <c r="D518" s="130">
        <f t="shared" si="71"/>
        <v>11105.8</v>
      </c>
      <c r="E518" s="130">
        <f t="shared" si="71"/>
        <v>0</v>
      </c>
      <c r="F518" s="130">
        <f t="shared" si="71"/>
        <v>0</v>
      </c>
      <c r="G518" s="130">
        <f t="shared" si="71"/>
        <v>6115.7</v>
      </c>
      <c r="H518" s="130">
        <f t="shared" si="71"/>
        <v>6115.7</v>
      </c>
      <c r="I518" s="130">
        <f t="shared" si="71"/>
        <v>0</v>
      </c>
      <c r="J518" s="130">
        <f t="shared" si="71"/>
        <v>0</v>
      </c>
      <c r="K518" s="130"/>
      <c r="L518" s="130">
        <f t="shared" si="71"/>
        <v>0</v>
      </c>
      <c r="M518" s="91"/>
    </row>
    <row r="519" spans="1:13" ht="35.25" customHeight="1">
      <c r="A519" s="454" t="s">
        <v>50</v>
      </c>
      <c r="B519" s="259" t="s">
        <v>288</v>
      </c>
      <c r="C519" s="55">
        <v>4280</v>
      </c>
      <c r="D519" s="55">
        <v>4280</v>
      </c>
      <c r="E519" s="55"/>
      <c r="F519" s="115"/>
      <c r="G519" s="55"/>
      <c r="H519" s="115"/>
      <c r="I519" s="55">
        <v>4280</v>
      </c>
      <c r="J519" s="115"/>
      <c r="K519" s="55"/>
      <c r="L519" s="55"/>
      <c r="M519" s="4"/>
    </row>
    <row r="520" spans="1:13" ht="45">
      <c r="A520" s="454"/>
      <c r="B520" s="259" t="s">
        <v>289</v>
      </c>
      <c r="C520" s="55">
        <v>100</v>
      </c>
      <c r="D520" s="55">
        <v>100</v>
      </c>
      <c r="E520" s="55"/>
      <c r="F520" s="115"/>
      <c r="G520" s="55">
        <v>100</v>
      </c>
      <c r="H520" s="115"/>
      <c r="I520" s="55"/>
      <c r="J520" s="115"/>
      <c r="K520" s="55"/>
      <c r="L520" s="55"/>
      <c r="M520" s="4"/>
    </row>
    <row r="521" spans="1:13" ht="37.5" customHeight="1">
      <c r="A521" s="454"/>
      <c r="B521" s="79" t="s">
        <v>159</v>
      </c>
      <c r="C521" s="55">
        <v>5315.2</v>
      </c>
      <c r="D521" s="55">
        <v>5315.2</v>
      </c>
      <c r="E521" s="55">
        <v>4832</v>
      </c>
      <c r="F521" s="115">
        <v>1614.98</v>
      </c>
      <c r="G521" s="55">
        <v>483.2</v>
      </c>
      <c r="H521" s="115">
        <v>3342.07</v>
      </c>
      <c r="I521" s="55"/>
      <c r="J521" s="115"/>
      <c r="K521" s="55"/>
      <c r="L521" s="260"/>
      <c r="M521" s="4"/>
    </row>
    <row r="522" spans="1:13" ht="28.5" customHeight="1">
      <c r="A522" s="454"/>
      <c r="B522" s="259" t="s">
        <v>201</v>
      </c>
      <c r="C522" s="55">
        <v>3313</v>
      </c>
      <c r="D522" s="55">
        <v>3313</v>
      </c>
      <c r="E522" s="55"/>
      <c r="F522" s="115"/>
      <c r="G522" s="55">
        <v>3313</v>
      </c>
      <c r="H522" s="115"/>
      <c r="I522" s="55"/>
      <c r="J522" s="115"/>
      <c r="K522" s="55"/>
      <c r="L522" s="260"/>
      <c r="M522" s="4"/>
    </row>
    <row r="523" spans="1:13" ht="28.5" customHeight="1">
      <c r="A523" s="454"/>
      <c r="B523" s="81" t="s">
        <v>290</v>
      </c>
      <c r="C523" s="55">
        <v>500</v>
      </c>
      <c r="D523" s="55">
        <v>500</v>
      </c>
      <c r="E523" s="55"/>
      <c r="F523" s="115"/>
      <c r="G523" s="55">
        <v>500</v>
      </c>
      <c r="H523" s="115"/>
      <c r="I523" s="55"/>
      <c r="J523" s="115"/>
      <c r="K523" s="55"/>
      <c r="L523" s="260"/>
      <c r="M523" s="4"/>
    </row>
    <row r="524" spans="1:13" ht="28.5" customHeight="1">
      <c r="A524" s="454"/>
      <c r="B524" s="81" t="s">
        <v>291</v>
      </c>
      <c r="C524" s="55">
        <v>3270</v>
      </c>
      <c r="D524" s="55">
        <v>3270</v>
      </c>
      <c r="E524" s="55"/>
      <c r="F524" s="115"/>
      <c r="G524" s="55"/>
      <c r="H524" s="115"/>
      <c r="I524" s="55">
        <v>3270</v>
      </c>
      <c r="J524" s="115"/>
      <c r="K524" s="55"/>
      <c r="L524" s="80"/>
      <c r="M524" s="4"/>
    </row>
    <row r="525" spans="1:13" ht="28.5" customHeight="1">
      <c r="A525" s="454"/>
      <c r="B525" s="81" t="s">
        <v>292</v>
      </c>
      <c r="C525" s="55">
        <v>500</v>
      </c>
      <c r="D525" s="55">
        <v>500</v>
      </c>
      <c r="E525" s="55"/>
      <c r="F525" s="115"/>
      <c r="G525" s="55">
        <v>500</v>
      </c>
      <c r="H525" s="115"/>
      <c r="I525" s="55"/>
      <c r="J525" s="115"/>
      <c r="K525" s="55"/>
      <c r="L525" s="80"/>
      <c r="M525" s="4"/>
    </row>
    <row r="526" spans="1:13" ht="28.5" customHeight="1">
      <c r="A526" s="454"/>
      <c r="B526" s="81" t="s">
        <v>293</v>
      </c>
      <c r="C526" s="55">
        <v>318.2</v>
      </c>
      <c r="D526" s="55">
        <v>318.2</v>
      </c>
      <c r="E526" s="55"/>
      <c r="F526" s="115"/>
      <c r="G526" s="55">
        <v>318.2</v>
      </c>
      <c r="H526" s="115"/>
      <c r="I526" s="55"/>
      <c r="J526" s="115"/>
      <c r="K526" s="55"/>
      <c r="L526" s="80"/>
      <c r="M526" s="4"/>
    </row>
    <row r="527" spans="1:13" ht="28.5" customHeight="1">
      <c r="A527" s="454"/>
      <c r="B527" s="81" t="s">
        <v>376</v>
      </c>
      <c r="C527" s="55">
        <v>546.6</v>
      </c>
      <c r="D527" s="55">
        <v>546.6</v>
      </c>
      <c r="E527" s="55"/>
      <c r="F527" s="115"/>
      <c r="G527" s="55">
        <v>546.6</v>
      </c>
      <c r="H527" s="115"/>
      <c r="I527" s="55"/>
      <c r="J527" s="115"/>
      <c r="K527" s="55"/>
      <c r="L527" s="80"/>
      <c r="M527" s="4"/>
    </row>
    <row r="528" spans="1:13" ht="43.5" customHeight="1">
      <c r="A528" s="454"/>
      <c r="B528" s="81" t="s">
        <v>377</v>
      </c>
      <c r="C528" s="55">
        <v>698.6</v>
      </c>
      <c r="D528" s="55">
        <v>698.6</v>
      </c>
      <c r="E528" s="55"/>
      <c r="F528" s="115"/>
      <c r="G528" s="55">
        <v>698.6</v>
      </c>
      <c r="H528" s="115"/>
      <c r="I528" s="55"/>
      <c r="J528" s="115"/>
      <c r="K528" s="55"/>
      <c r="L528" s="80"/>
      <c r="M528" s="4"/>
    </row>
    <row r="529" spans="1:13" ht="35.25" customHeight="1">
      <c r="A529" s="248" t="s">
        <v>16</v>
      </c>
      <c r="B529" s="169"/>
      <c r="C529" s="261">
        <f>SUM(C528+C527+C526+C525+C524+C523+C522+C521+C520+C519)</f>
        <v>18841.599999999999</v>
      </c>
      <c r="D529" s="261">
        <f>SUM(D528+D527+D526+D525+D524+D523+D522+D521+D520+D519)</f>
        <v>18841.599999999999</v>
      </c>
      <c r="E529" s="261">
        <f>SUM(E528+E527+E526+E525+E524+E523+E522+E521+E520+E519)</f>
        <v>4832</v>
      </c>
      <c r="F529" s="261">
        <f>SUM(F528+F527+F526+F525+F524+F523+F522+F521+F520+F519)</f>
        <v>1614.98</v>
      </c>
      <c r="G529" s="261">
        <f>SUM(G528+G527+G526+G525+G524+G523+G522+G521+G520+G519)</f>
        <v>6459.5999999999995</v>
      </c>
      <c r="H529" s="261">
        <f>SUM(H528+H527+H526+H525+H524+H523+H522+H521+H520+H519)</f>
        <v>3342.07</v>
      </c>
      <c r="I529" s="261">
        <f>SUM(I528+I527+I526+I525+I524+I523+I522+I521+I520+I519)</f>
        <v>7550</v>
      </c>
      <c r="J529" s="261">
        <f>SUM(J528+J527+J526+J525+J524+J523+J522+J521+J520+J519)</f>
        <v>0</v>
      </c>
      <c r="K529" s="261">
        <f>SUM(K528+K527+K526+K525+K524+K523+K522+K521+K520+K519)</f>
        <v>0</v>
      </c>
      <c r="L529" s="261">
        <f t="shared" ref="L529" si="72">SUM(L528+L527+L524+L523+L522+L521+L520+L519)</f>
        <v>0</v>
      </c>
      <c r="M529" s="59"/>
    </row>
    <row r="530" spans="1:13" ht="29.25" customHeight="1">
      <c r="A530" s="183"/>
      <c r="B530" s="169" t="s">
        <v>209</v>
      </c>
      <c r="C530" s="261"/>
      <c r="D530" s="261"/>
      <c r="E530" s="261"/>
      <c r="F530" s="261"/>
      <c r="G530" s="261"/>
      <c r="H530" s="261"/>
      <c r="I530" s="261"/>
      <c r="J530" s="261"/>
      <c r="K530" s="261"/>
      <c r="L530" s="262"/>
      <c r="M530" s="59"/>
    </row>
    <row r="531" spans="1:13" ht="27" customHeight="1">
      <c r="A531" s="183"/>
      <c r="B531" s="169" t="s">
        <v>210</v>
      </c>
      <c r="C531" s="261">
        <f>SUM(C528+C527+C526+C525+C524+C523+C522+C521+C520+C519)</f>
        <v>18841.599999999999</v>
      </c>
      <c r="D531" s="261">
        <f>SUM(D528+D527+D526+D525+D524+D523+D522+D521+D520+D519)</f>
        <v>18841.599999999999</v>
      </c>
      <c r="E531" s="261">
        <f>SUM(E528+E527+E526+E525+E524+E523+E522+E521+E520+E519)</f>
        <v>4832</v>
      </c>
      <c r="F531" s="261">
        <f>SUM(F528+F527+F526+F525+F524+F523+F522+F521+F520+F519)</f>
        <v>1614.98</v>
      </c>
      <c r="G531" s="261">
        <f>SUM(G528+G527+G526+G525+G524+G523+G522+G521+G520+G519)</f>
        <v>6459.5999999999995</v>
      </c>
      <c r="H531" s="261">
        <f>SUM(H528+H527+H526+H525+H524+H523+H522+H521+H520+H519)</f>
        <v>3342.07</v>
      </c>
      <c r="I531" s="261">
        <f>SUM(I528+I527+I526+I525+I524+I523+I522+I521+I520+I519)</f>
        <v>7550</v>
      </c>
      <c r="J531" s="261">
        <f t="shared" ref="J531:L531" si="73">SUM(J528+J527+J524+J523+J522+J521+J520+J519)</f>
        <v>0</v>
      </c>
      <c r="K531" s="261">
        <f t="shared" si="73"/>
        <v>0</v>
      </c>
      <c r="L531" s="261">
        <f t="shared" si="73"/>
        <v>0</v>
      </c>
      <c r="M531" s="59"/>
    </row>
    <row r="532" spans="1:13" s="1" customFormat="1" ht="32.25" customHeight="1">
      <c r="A532" s="184"/>
      <c r="B532" s="173" t="s">
        <v>220</v>
      </c>
      <c r="C532" s="82">
        <v>0</v>
      </c>
      <c r="D532" s="82">
        <v>0</v>
      </c>
      <c r="E532" s="82">
        <v>0</v>
      </c>
      <c r="F532" s="82">
        <v>0</v>
      </c>
      <c r="G532" s="82">
        <v>0</v>
      </c>
      <c r="H532" s="82">
        <v>0</v>
      </c>
      <c r="I532" s="82">
        <v>0</v>
      </c>
      <c r="J532" s="82">
        <v>0</v>
      </c>
      <c r="K532" s="82">
        <v>0</v>
      </c>
      <c r="L532" s="82">
        <v>0</v>
      </c>
      <c r="M532" s="29"/>
    </row>
    <row r="533" spans="1:13" s="1" customFormat="1" ht="31.5" customHeight="1">
      <c r="A533" s="189" t="s">
        <v>2</v>
      </c>
      <c r="B533" s="236"/>
      <c r="C533" s="269">
        <f t="shared" ref="C533:L533" si="74">SUM(C529+C515)</f>
        <v>47147.399999999994</v>
      </c>
      <c r="D533" s="269">
        <f t="shared" si="74"/>
        <v>47147.399999999994</v>
      </c>
      <c r="E533" s="269">
        <f t="shared" si="74"/>
        <v>4832</v>
      </c>
      <c r="F533" s="269">
        <f t="shared" si="74"/>
        <v>1614.98</v>
      </c>
      <c r="G533" s="269">
        <f t="shared" si="74"/>
        <v>13275.3</v>
      </c>
      <c r="H533" s="269">
        <f t="shared" si="74"/>
        <v>9457.77</v>
      </c>
      <c r="I533" s="269">
        <f t="shared" si="74"/>
        <v>8550</v>
      </c>
      <c r="J533" s="269">
        <f t="shared" si="74"/>
        <v>0</v>
      </c>
      <c r="K533" s="269">
        <f t="shared" si="74"/>
        <v>20490.100000000002</v>
      </c>
      <c r="L533" s="269">
        <f t="shared" si="74"/>
        <v>0</v>
      </c>
      <c r="M533" s="269"/>
    </row>
    <row r="534" spans="1:13" s="1" customFormat="1" ht="30" customHeight="1">
      <c r="A534" s="189"/>
      <c r="B534" s="236" t="s">
        <v>209</v>
      </c>
      <c r="C534" s="269"/>
      <c r="D534" s="269"/>
      <c r="E534" s="269"/>
      <c r="F534" s="269"/>
      <c r="G534" s="269"/>
      <c r="H534" s="269"/>
      <c r="I534" s="269"/>
      <c r="J534" s="269"/>
      <c r="K534" s="269"/>
      <c r="L534" s="269"/>
      <c r="M534" s="269"/>
    </row>
    <row r="535" spans="1:13" s="1" customFormat="1" ht="24.75" customHeight="1">
      <c r="A535" s="189"/>
      <c r="B535" s="236" t="s">
        <v>210</v>
      </c>
      <c r="C535" s="269">
        <f t="shared" ref="C535:L535" si="75">SUM(C531+C517)</f>
        <v>36041.599999999999</v>
      </c>
      <c r="D535" s="269">
        <f t="shared" si="75"/>
        <v>36041.599999999999</v>
      </c>
      <c r="E535" s="269">
        <f t="shared" si="75"/>
        <v>4832</v>
      </c>
      <c r="F535" s="269">
        <f t="shared" si="75"/>
        <v>1614.98</v>
      </c>
      <c r="G535" s="269">
        <f t="shared" si="75"/>
        <v>7159.5999999999995</v>
      </c>
      <c r="H535" s="269">
        <f t="shared" si="75"/>
        <v>3342.07</v>
      </c>
      <c r="I535" s="269">
        <f t="shared" si="75"/>
        <v>8550</v>
      </c>
      <c r="J535" s="269">
        <f t="shared" si="75"/>
        <v>0</v>
      </c>
      <c r="K535" s="269">
        <f t="shared" si="75"/>
        <v>15500</v>
      </c>
      <c r="L535" s="269">
        <f t="shared" si="75"/>
        <v>0</v>
      </c>
      <c r="M535" s="269"/>
    </row>
    <row r="536" spans="1:13" s="1" customFormat="1" ht="37.5" customHeight="1">
      <c r="A536" s="189"/>
      <c r="B536" s="271" t="s">
        <v>220</v>
      </c>
      <c r="C536" s="269">
        <f t="shared" ref="C536:K536" si="76">SUM(C518)</f>
        <v>11105.8</v>
      </c>
      <c r="D536" s="269">
        <f t="shared" si="76"/>
        <v>11105.8</v>
      </c>
      <c r="E536" s="269">
        <f t="shared" si="76"/>
        <v>0</v>
      </c>
      <c r="F536" s="269">
        <f t="shared" si="76"/>
        <v>0</v>
      </c>
      <c r="G536" s="269">
        <f t="shared" si="76"/>
        <v>6115.7</v>
      </c>
      <c r="H536" s="269">
        <f t="shared" si="76"/>
        <v>6115.7</v>
      </c>
      <c r="I536" s="270">
        <f t="shared" si="76"/>
        <v>0</v>
      </c>
      <c r="J536" s="270">
        <f t="shared" si="76"/>
        <v>0</v>
      </c>
      <c r="K536" s="270">
        <f t="shared" si="76"/>
        <v>0</v>
      </c>
      <c r="L536" s="269"/>
      <c r="M536" s="269"/>
    </row>
    <row r="537" spans="1:13" ht="18.75">
      <c r="A537" s="448" t="s">
        <v>51</v>
      </c>
      <c r="B537" s="449"/>
      <c r="C537" s="452"/>
      <c r="D537" s="452"/>
      <c r="E537" s="452"/>
      <c r="F537" s="452"/>
      <c r="G537" s="452"/>
      <c r="H537" s="452"/>
      <c r="I537" s="452"/>
      <c r="J537" s="452"/>
      <c r="K537" s="452"/>
      <c r="L537" s="452"/>
      <c r="M537" s="453"/>
    </row>
    <row r="538" spans="1:13" ht="79.5" customHeight="1">
      <c r="A538" s="427" t="s">
        <v>52</v>
      </c>
      <c r="B538" s="98" t="s">
        <v>143</v>
      </c>
      <c r="C538" s="90">
        <v>5.3</v>
      </c>
      <c r="D538" s="90">
        <v>5.3</v>
      </c>
      <c r="E538" s="154">
        <v>5.3</v>
      </c>
      <c r="F538" s="154"/>
      <c r="G538" s="154"/>
      <c r="H538" s="154">
        <v>5.3</v>
      </c>
      <c r="I538" s="154"/>
      <c r="J538" s="154"/>
      <c r="K538" s="154"/>
      <c r="L538" s="154"/>
      <c r="M538" s="90"/>
    </row>
    <row r="539" spans="1:13" ht="77.25" customHeight="1">
      <c r="A539" s="428"/>
      <c r="B539" s="98" t="s">
        <v>144</v>
      </c>
      <c r="C539" s="90">
        <v>1063.5999999999999</v>
      </c>
      <c r="D539" s="90">
        <v>1063.5999999999999</v>
      </c>
      <c r="E539" s="154">
        <v>265.89999999999998</v>
      </c>
      <c r="F539" s="154">
        <v>209.6</v>
      </c>
      <c r="G539" s="154">
        <v>266</v>
      </c>
      <c r="H539" s="154">
        <v>216.5</v>
      </c>
      <c r="I539" s="154">
        <v>266.10000000000002</v>
      </c>
      <c r="J539" s="154"/>
      <c r="K539" s="154">
        <v>265.60000000000002</v>
      </c>
      <c r="L539" s="154"/>
      <c r="M539" s="90"/>
    </row>
    <row r="540" spans="1:13" ht="66" customHeight="1">
      <c r="A540" s="428"/>
      <c r="B540" s="98" t="s">
        <v>145</v>
      </c>
      <c r="C540" s="90">
        <v>21101.3</v>
      </c>
      <c r="D540" s="90">
        <v>21101.3</v>
      </c>
      <c r="E540" s="154">
        <v>5230.2</v>
      </c>
      <c r="F540" s="154">
        <v>4104.8</v>
      </c>
      <c r="G540" s="154">
        <v>5340.4</v>
      </c>
      <c r="H540" s="154">
        <v>5514.1</v>
      </c>
      <c r="I540" s="154">
        <v>5232.3999999999996</v>
      </c>
      <c r="J540" s="154"/>
      <c r="K540" s="154">
        <v>5298.3</v>
      </c>
      <c r="L540" s="154"/>
      <c r="M540" s="90"/>
    </row>
    <row r="541" spans="1:13" ht="66" customHeight="1">
      <c r="A541" s="428"/>
      <c r="B541" s="98" t="s">
        <v>202</v>
      </c>
      <c r="C541" s="85">
        <v>12.4</v>
      </c>
      <c r="D541" s="85">
        <v>12.4</v>
      </c>
      <c r="E541" s="154"/>
      <c r="F541" s="154"/>
      <c r="G541" s="154"/>
      <c r="H541" s="154"/>
      <c r="I541" s="154">
        <v>12.4</v>
      </c>
      <c r="J541" s="154"/>
      <c r="K541" s="155"/>
      <c r="L541" s="154"/>
      <c r="M541" s="90"/>
    </row>
    <row r="542" spans="1:13" ht="78.75" customHeight="1">
      <c r="A542" s="428"/>
      <c r="B542" s="98" t="s">
        <v>146</v>
      </c>
      <c r="C542" s="90">
        <v>13816.4</v>
      </c>
      <c r="D542" s="90">
        <v>13816.4</v>
      </c>
      <c r="E542" s="154">
        <v>3454.1</v>
      </c>
      <c r="F542" s="154">
        <v>3059.8</v>
      </c>
      <c r="G542" s="154">
        <v>3454.1</v>
      </c>
      <c r="H542" s="154">
        <v>3662.4</v>
      </c>
      <c r="I542" s="154">
        <v>3454.1</v>
      </c>
      <c r="J542" s="154"/>
      <c r="K542" s="154">
        <v>3454.1</v>
      </c>
      <c r="L542" s="154"/>
      <c r="M542" s="90"/>
    </row>
    <row r="543" spans="1:13" ht="78.75" customHeight="1">
      <c r="A543" s="428"/>
      <c r="B543" s="98" t="s">
        <v>154</v>
      </c>
      <c r="C543" s="90">
        <v>4886.8</v>
      </c>
      <c r="D543" s="90">
        <v>4886.8</v>
      </c>
      <c r="E543" s="154">
        <v>1221.7</v>
      </c>
      <c r="F543" s="154">
        <v>1021.1</v>
      </c>
      <c r="G543" s="154">
        <v>1221.7</v>
      </c>
      <c r="H543" s="154">
        <v>1458</v>
      </c>
      <c r="I543" s="154">
        <v>1221.7</v>
      </c>
      <c r="J543" s="154"/>
      <c r="K543" s="154">
        <v>1221.7</v>
      </c>
      <c r="L543" s="154"/>
      <c r="M543" s="90"/>
    </row>
    <row r="544" spans="1:13" ht="41.25" customHeight="1">
      <c r="A544" s="428"/>
      <c r="B544" s="98" t="s">
        <v>195</v>
      </c>
      <c r="C544" s="90">
        <v>10</v>
      </c>
      <c r="D544" s="90">
        <v>10</v>
      </c>
      <c r="E544" s="154"/>
      <c r="F544" s="154"/>
      <c r="G544" s="154"/>
      <c r="H544" s="154"/>
      <c r="I544" s="154"/>
      <c r="J544" s="154"/>
      <c r="K544" s="154">
        <v>10</v>
      </c>
      <c r="L544" s="154"/>
      <c r="M544" s="90"/>
    </row>
    <row r="545" spans="1:13" ht="24" customHeight="1">
      <c r="A545" s="428"/>
      <c r="B545" s="98" t="s">
        <v>355</v>
      </c>
      <c r="C545" s="90">
        <v>10</v>
      </c>
      <c r="D545" s="90">
        <v>10</v>
      </c>
      <c r="E545" s="154"/>
      <c r="F545" s="154"/>
      <c r="G545" s="154">
        <v>10</v>
      </c>
      <c r="H545" s="154"/>
      <c r="I545" s="154"/>
      <c r="J545" s="154"/>
      <c r="K545" s="154"/>
      <c r="L545" s="154"/>
      <c r="M545" s="90"/>
    </row>
    <row r="546" spans="1:13" ht="38.25" customHeight="1">
      <c r="A546" s="428"/>
      <c r="B546" s="98" t="s">
        <v>196</v>
      </c>
      <c r="C546" s="90">
        <v>13</v>
      </c>
      <c r="D546" s="90">
        <v>13</v>
      </c>
      <c r="E546" s="154"/>
      <c r="F546" s="154"/>
      <c r="G546" s="154"/>
      <c r="H546" s="154"/>
      <c r="I546" s="154">
        <v>13</v>
      </c>
      <c r="J546" s="154"/>
      <c r="K546" s="154"/>
      <c r="L546" s="154"/>
      <c r="M546" s="90"/>
    </row>
    <row r="547" spans="1:13" ht="109.5" customHeight="1">
      <c r="A547" s="428"/>
      <c r="B547" s="98" t="s">
        <v>197</v>
      </c>
      <c r="C547" s="90">
        <v>37</v>
      </c>
      <c r="D547" s="90">
        <v>37</v>
      </c>
      <c r="E547" s="154"/>
      <c r="F547" s="154"/>
      <c r="G547" s="154"/>
      <c r="H547" s="154"/>
      <c r="I547" s="154"/>
      <c r="J547" s="154"/>
      <c r="K547" s="154">
        <v>37</v>
      </c>
      <c r="L547" s="154"/>
      <c r="M547" s="90"/>
    </row>
    <row r="548" spans="1:13" s="1" customFormat="1" ht="32.25" customHeight="1">
      <c r="A548" s="28" t="s">
        <v>16</v>
      </c>
      <c r="B548" s="169"/>
      <c r="C548" s="91">
        <f t="shared" ref="C548:L548" si="77">SUM(C547+C546+C545+C544+C543+C542+C541+C540+C539+C538)</f>
        <v>40955.800000000003</v>
      </c>
      <c r="D548" s="91">
        <f t="shared" si="77"/>
        <v>40955.800000000003</v>
      </c>
      <c r="E548" s="91">
        <f t="shared" si="77"/>
        <v>10177.199999999999</v>
      </c>
      <c r="F548" s="91">
        <f t="shared" si="77"/>
        <v>8395.3000000000011</v>
      </c>
      <c r="G548" s="91">
        <f t="shared" si="77"/>
        <v>10292.200000000001</v>
      </c>
      <c r="H548" s="91">
        <f>SUM(H547+H546+H545+H544+H543+H542+H541+H540+H539+H538)</f>
        <v>10856.3</v>
      </c>
      <c r="I548" s="91">
        <f t="shared" si="77"/>
        <v>10199.699999999999</v>
      </c>
      <c r="J548" s="91">
        <f t="shared" si="77"/>
        <v>0</v>
      </c>
      <c r="K548" s="91">
        <f t="shared" si="77"/>
        <v>10286.700000000001</v>
      </c>
      <c r="L548" s="91">
        <f t="shared" si="77"/>
        <v>0</v>
      </c>
      <c r="M548" s="91"/>
    </row>
    <row r="549" spans="1:13" s="1" customFormat="1" ht="32.25" customHeight="1">
      <c r="A549" s="263"/>
      <c r="B549" s="169" t="s">
        <v>209</v>
      </c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</row>
    <row r="550" spans="1:13" s="1" customFormat="1" ht="32.25" customHeight="1">
      <c r="A550" s="263"/>
      <c r="B550" s="169" t="s">
        <v>210</v>
      </c>
      <c r="C550" s="91">
        <f t="shared" ref="C550:L550" si="78">SUM(C547+C546+C545+C544+C543+C542+C540+C539+C538)</f>
        <v>40943.4</v>
      </c>
      <c r="D550" s="91">
        <f t="shared" si="78"/>
        <v>40943.4</v>
      </c>
      <c r="E550" s="91">
        <f t="shared" si="78"/>
        <v>10177.199999999999</v>
      </c>
      <c r="F550" s="91">
        <f t="shared" si="78"/>
        <v>8395.3000000000011</v>
      </c>
      <c r="G550" s="91">
        <f t="shared" si="78"/>
        <v>10292.200000000001</v>
      </c>
      <c r="H550" s="91">
        <f t="shared" si="78"/>
        <v>10856.3</v>
      </c>
      <c r="I550" s="91">
        <f t="shared" si="78"/>
        <v>10187.300000000001</v>
      </c>
      <c r="J550" s="91">
        <f t="shared" si="78"/>
        <v>0</v>
      </c>
      <c r="K550" s="91">
        <f t="shared" si="78"/>
        <v>10286.700000000001</v>
      </c>
      <c r="L550" s="91">
        <f t="shared" si="78"/>
        <v>0</v>
      </c>
      <c r="M550" s="91"/>
    </row>
    <row r="551" spans="1:13" s="1" customFormat="1" ht="32.25" customHeight="1">
      <c r="A551" s="77"/>
      <c r="B551" s="173" t="s">
        <v>220</v>
      </c>
      <c r="C551" s="91">
        <f t="shared" ref="C551:L551" si="79">SUM(C541)</f>
        <v>12.4</v>
      </c>
      <c r="D551" s="91">
        <f t="shared" si="79"/>
        <v>12.4</v>
      </c>
      <c r="E551" s="91">
        <f t="shared" si="79"/>
        <v>0</v>
      </c>
      <c r="F551" s="91">
        <f t="shared" si="79"/>
        <v>0</v>
      </c>
      <c r="G551" s="91">
        <f t="shared" si="79"/>
        <v>0</v>
      </c>
      <c r="H551" s="91">
        <f t="shared" si="79"/>
        <v>0</v>
      </c>
      <c r="I551" s="91">
        <f t="shared" si="79"/>
        <v>12.4</v>
      </c>
      <c r="J551" s="91">
        <f t="shared" si="79"/>
        <v>0</v>
      </c>
      <c r="K551" s="91">
        <f t="shared" si="79"/>
        <v>0</v>
      </c>
      <c r="L551" s="91">
        <f t="shared" si="79"/>
        <v>0</v>
      </c>
      <c r="M551" s="91"/>
    </row>
    <row r="552" spans="1:13" s="1" customFormat="1" ht="32.25" customHeight="1">
      <c r="A552" s="427" t="s">
        <v>53</v>
      </c>
      <c r="B552" s="499" t="s">
        <v>168</v>
      </c>
      <c r="C552" s="118">
        <v>1000</v>
      </c>
      <c r="D552" s="118">
        <v>1000</v>
      </c>
      <c r="E552" s="27"/>
      <c r="F552" s="113"/>
      <c r="G552" s="27"/>
      <c r="H552" s="27"/>
      <c r="I552" s="500"/>
      <c r="J552" s="113"/>
      <c r="K552" s="118">
        <v>1000</v>
      </c>
      <c r="L552" s="497"/>
      <c r="M552" s="498"/>
    </row>
    <row r="553" spans="1:13" s="1" customFormat="1" ht="32.25" customHeight="1">
      <c r="A553" s="423"/>
      <c r="B553" s="33" t="s">
        <v>209</v>
      </c>
      <c r="C553" s="118"/>
      <c r="D553" s="118"/>
      <c r="E553" s="27"/>
      <c r="F553" s="27"/>
      <c r="G553" s="27"/>
      <c r="H553" s="27"/>
      <c r="I553" s="27"/>
      <c r="J553" s="113"/>
      <c r="K553" s="27"/>
      <c r="L553" s="497"/>
      <c r="M553" s="498"/>
    </row>
    <row r="554" spans="1:13" s="1" customFormat="1" ht="32.25" customHeight="1">
      <c r="A554" s="423"/>
      <c r="B554" s="33" t="s">
        <v>210</v>
      </c>
      <c r="C554" s="118">
        <v>1000</v>
      </c>
      <c r="D554" s="118">
        <v>1000</v>
      </c>
      <c r="E554" s="27"/>
      <c r="F554" s="27"/>
      <c r="G554" s="27"/>
      <c r="H554" s="27"/>
      <c r="I554" s="27"/>
      <c r="J554" s="113"/>
      <c r="K554" s="118">
        <v>1000</v>
      </c>
      <c r="L554" s="497"/>
      <c r="M554" s="498"/>
    </row>
    <row r="555" spans="1:13" s="1" customFormat="1" ht="32.25" customHeight="1">
      <c r="A555" s="423"/>
      <c r="B555" s="33" t="s">
        <v>211</v>
      </c>
      <c r="C555" s="118"/>
      <c r="D555" s="118"/>
      <c r="E555" s="27"/>
      <c r="F555" s="500"/>
      <c r="G555" s="500"/>
      <c r="H555" s="27"/>
      <c r="I555" s="500"/>
      <c r="J555" s="27"/>
      <c r="K555" s="500"/>
      <c r="L555" s="497"/>
      <c r="M555" s="498"/>
    </row>
    <row r="556" spans="1:13" s="1" customFormat="1" ht="32.25" customHeight="1">
      <c r="A556" s="423"/>
      <c r="B556" s="33" t="s">
        <v>391</v>
      </c>
      <c r="C556" s="116">
        <v>424.2</v>
      </c>
      <c r="D556" s="116">
        <v>424.2</v>
      </c>
      <c r="E556" s="27">
        <v>106.2</v>
      </c>
      <c r="F556" s="27">
        <v>106.2</v>
      </c>
      <c r="G556" s="27">
        <v>106.2</v>
      </c>
      <c r="H556" s="27">
        <v>106.2</v>
      </c>
      <c r="I556" s="27">
        <v>106.2</v>
      </c>
      <c r="J556" s="113"/>
      <c r="K556" s="119">
        <v>105.6</v>
      </c>
      <c r="L556" s="497"/>
      <c r="M556" s="498"/>
    </row>
    <row r="557" spans="1:13" s="1" customFormat="1" ht="32.25" customHeight="1">
      <c r="A557" s="423"/>
      <c r="B557" s="33" t="s">
        <v>209</v>
      </c>
      <c r="C557" s="116"/>
      <c r="D557" s="116"/>
      <c r="E557" s="27"/>
      <c r="F557" s="27"/>
      <c r="G557" s="27"/>
      <c r="H557" s="27"/>
      <c r="I557" s="27"/>
      <c r="J557" s="113"/>
      <c r="K557" s="113"/>
      <c r="L557" s="497"/>
      <c r="M557" s="498"/>
    </row>
    <row r="558" spans="1:13" s="1" customFormat="1" ht="32.25" customHeight="1">
      <c r="A558" s="423"/>
      <c r="B558" s="33" t="s">
        <v>210</v>
      </c>
      <c r="C558" s="116">
        <v>424.2</v>
      </c>
      <c r="D558" s="116">
        <v>424.2</v>
      </c>
      <c r="E558" s="27">
        <v>106.2</v>
      </c>
      <c r="F558" s="27">
        <v>106.2</v>
      </c>
      <c r="G558" s="27">
        <v>106.2</v>
      </c>
      <c r="H558" s="27">
        <v>106.2</v>
      </c>
      <c r="I558" s="27">
        <v>106.2</v>
      </c>
      <c r="J558" s="113"/>
      <c r="K558" s="119">
        <v>105.6</v>
      </c>
      <c r="L558" s="497"/>
      <c r="M558" s="498"/>
    </row>
    <row r="559" spans="1:13" s="1" customFormat="1" ht="32.25" customHeight="1">
      <c r="A559" s="423"/>
      <c r="B559" s="33" t="s">
        <v>211</v>
      </c>
      <c r="C559" s="116"/>
      <c r="D559" s="116"/>
      <c r="E559" s="27"/>
      <c r="F559" s="27"/>
      <c r="G559" s="27"/>
      <c r="H559" s="27"/>
      <c r="I559" s="27"/>
      <c r="J559" s="113"/>
      <c r="K559" s="113"/>
      <c r="L559" s="497"/>
      <c r="M559" s="498"/>
    </row>
    <row r="560" spans="1:13" s="1" customFormat="1" ht="32.25" customHeight="1">
      <c r="A560" s="423"/>
      <c r="B560" s="27" t="s">
        <v>392</v>
      </c>
      <c r="C560" s="118">
        <v>1329.6</v>
      </c>
      <c r="D560" s="118">
        <v>1329.6</v>
      </c>
      <c r="E560" s="27"/>
      <c r="F560" s="27"/>
      <c r="G560" s="27"/>
      <c r="H560" s="27"/>
      <c r="I560" s="27"/>
      <c r="J560" s="113"/>
      <c r="K560" s="118">
        <v>1329.6</v>
      </c>
      <c r="L560" s="497"/>
      <c r="M560" s="498"/>
    </row>
    <row r="561" spans="1:13" s="1" customFormat="1" ht="32.25" customHeight="1">
      <c r="A561" s="423"/>
      <c r="B561" s="27" t="s">
        <v>209</v>
      </c>
      <c r="C561" s="118"/>
      <c r="D561" s="118"/>
      <c r="E561" s="27"/>
      <c r="F561" s="27"/>
      <c r="G561" s="27"/>
      <c r="H561" s="27"/>
      <c r="I561" s="27"/>
      <c r="J561" s="113"/>
      <c r="K561" s="113"/>
      <c r="L561" s="497"/>
      <c r="M561" s="498"/>
    </row>
    <row r="562" spans="1:13" s="1" customFormat="1" ht="32.25" customHeight="1">
      <c r="A562" s="423"/>
      <c r="B562" s="33" t="s">
        <v>210</v>
      </c>
      <c r="C562" s="118">
        <v>1329.6</v>
      </c>
      <c r="D562" s="118">
        <v>1329.6</v>
      </c>
      <c r="E562" s="27"/>
      <c r="F562" s="27"/>
      <c r="G562" s="27"/>
      <c r="H562" s="27"/>
      <c r="I562" s="27"/>
      <c r="J562" s="113"/>
      <c r="K562" s="118">
        <v>1329.6</v>
      </c>
      <c r="L562" s="497"/>
      <c r="M562" s="498"/>
    </row>
    <row r="563" spans="1:13" s="1" customFormat="1" ht="32.25" customHeight="1">
      <c r="A563" s="423"/>
      <c r="B563" s="33" t="s">
        <v>211</v>
      </c>
      <c r="C563" s="118"/>
      <c r="D563" s="118"/>
      <c r="E563" s="27"/>
      <c r="F563" s="27"/>
      <c r="G563" s="27"/>
      <c r="H563" s="27"/>
      <c r="I563" s="27"/>
      <c r="J563" s="113"/>
      <c r="K563" s="113"/>
      <c r="L563" s="497"/>
      <c r="M563" s="498"/>
    </row>
    <row r="564" spans="1:13" s="1" customFormat="1" ht="51" customHeight="1">
      <c r="A564" s="423"/>
      <c r="B564" s="33" t="s">
        <v>393</v>
      </c>
      <c r="C564" s="118">
        <v>100</v>
      </c>
      <c r="D564" s="118">
        <v>100</v>
      </c>
      <c r="E564" s="27"/>
      <c r="F564" s="27"/>
      <c r="G564" s="118">
        <v>100</v>
      </c>
      <c r="H564" s="118">
        <v>50</v>
      </c>
      <c r="I564" s="27"/>
      <c r="J564" s="113"/>
      <c r="K564" s="113"/>
      <c r="L564" s="497"/>
      <c r="M564" s="498"/>
    </row>
    <row r="565" spans="1:13" s="1" customFormat="1" ht="25.5" customHeight="1">
      <c r="A565" s="423"/>
      <c r="B565" s="27" t="s">
        <v>209</v>
      </c>
      <c r="C565" s="118"/>
      <c r="D565" s="118"/>
      <c r="E565" s="27"/>
      <c r="F565" s="27"/>
      <c r="G565" s="27"/>
      <c r="H565" s="27"/>
      <c r="I565" s="27"/>
      <c r="J565" s="113"/>
      <c r="K565" s="113"/>
      <c r="L565" s="497"/>
      <c r="M565" s="498"/>
    </row>
    <row r="566" spans="1:13" ht="30" customHeight="1">
      <c r="A566" s="423"/>
      <c r="B566" s="33" t="s">
        <v>210</v>
      </c>
      <c r="C566" s="118">
        <v>100</v>
      </c>
      <c r="D566" s="118">
        <v>100</v>
      </c>
      <c r="E566" s="27"/>
      <c r="F566" s="27"/>
      <c r="G566" s="118">
        <v>100</v>
      </c>
      <c r="H566" s="118">
        <v>50</v>
      </c>
      <c r="I566" s="27"/>
      <c r="J566" s="113"/>
      <c r="K566" s="113"/>
      <c r="L566" s="116"/>
      <c r="M566" s="117"/>
    </row>
    <row r="567" spans="1:13" ht="38.25" customHeight="1">
      <c r="A567" s="423"/>
      <c r="B567" s="33" t="s">
        <v>211</v>
      </c>
      <c r="C567" s="118"/>
      <c r="D567" s="118"/>
      <c r="E567" s="27"/>
      <c r="F567" s="27"/>
      <c r="G567" s="27"/>
      <c r="H567" s="27"/>
      <c r="I567" s="27"/>
      <c r="J567" s="113"/>
      <c r="K567" s="113"/>
      <c r="L567" s="116"/>
      <c r="M567" s="117"/>
    </row>
    <row r="568" spans="1:13" ht="39" customHeight="1">
      <c r="A568" s="423"/>
      <c r="B568" s="33" t="s">
        <v>394</v>
      </c>
      <c r="C568" s="118">
        <v>70</v>
      </c>
      <c r="D568" s="118">
        <v>70</v>
      </c>
      <c r="E568" s="27"/>
      <c r="F568" s="27"/>
      <c r="G568" s="118">
        <v>40</v>
      </c>
      <c r="H568" s="27"/>
      <c r="I568" s="118">
        <v>30</v>
      </c>
      <c r="J568" s="113"/>
      <c r="K568" s="113"/>
      <c r="L568" s="116"/>
      <c r="M568" s="117"/>
    </row>
    <row r="569" spans="1:13" ht="31.5" customHeight="1">
      <c r="A569" s="423"/>
      <c r="B569" s="33" t="s">
        <v>210</v>
      </c>
      <c r="C569" s="118">
        <v>70</v>
      </c>
      <c r="D569" s="118">
        <v>70</v>
      </c>
      <c r="E569" s="27"/>
      <c r="F569" s="27"/>
      <c r="G569" s="118">
        <v>40</v>
      </c>
      <c r="H569" s="27"/>
      <c r="I569" s="118">
        <v>30</v>
      </c>
      <c r="J569" s="113"/>
      <c r="K569" s="113"/>
      <c r="L569" s="116"/>
      <c r="M569" s="117"/>
    </row>
    <row r="570" spans="1:13" ht="31.5" customHeight="1" thickBot="1">
      <c r="A570" s="423"/>
      <c r="B570" s="33" t="s">
        <v>211</v>
      </c>
      <c r="C570" s="27"/>
      <c r="D570" s="27"/>
      <c r="E570" s="27"/>
      <c r="F570" s="27"/>
      <c r="G570" s="27"/>
      <c r="H570" s="27"/>
      <c r="I570" s="27"/>
      <c r="J570" s="113"/>
      <c r="K570" s="113"/>
      <c r="L570" s="116"/>
      <c r="M570" s="117"/>
    </row>
    <row r="571" spans="1:13" ht="30" customHeight="1">
      <c r="A571" s="28" t="s">
        <v>16</v>
      </c>
      <c r="B571" s="207"/>
      <c r="C571" s="247">
        <f>SUM(C568+C564+C560+C556+C552)</f>
        <v>2923.8</v>
      </c>
      <c r="D571" s="247">
        <f>SUM(D568+D564+D560+D556+D552)</f>
        <v>2923.8</v>
      </c>
      <c r="E571" s="247">
        <f>SUM(E568+E564+E560+E556+E552)</f>
        <v>106.2</v>
      </c>
      <c r="F571" s="247">
        <f>SUM(F568+F564+F560+F556+F552)</f>
        <v>106.2</v>
      </c>
      <c r="G571" s="247">
        <f>SUM(G568+G564+G560+G556+G552)</f>
        <v>246.2</v>
      </c>
      <c r="H571" s="247">
        <f>SUM(H568+H564+H560+H556+H552)</f>
        <v>156.19999999999999</v>
      </c>
      <c r="I571" s="247">
        <f>SUM(I568+I564+I560+I556+I552)</f>
        <v>136.19999999999999</v>
      </c>
      <c r="J571" s="247">
        <f>SUM(J568+J564+J560+J556+J552)</f>
        <v>0</v>
      </c>
      <c r="K571" s="247">
        <f>SUM(K568+K564+K560+K556+K552)</f>
        <v>2435.1999999999998</v>
      </c>
      <c r="L571" s="247">
        <f>SUM(L568+L564+L560+L556+L552)</f>
        <v>0</v>
      </c>
      <c r="M571" s="246"/>
    </row>
    <row r="572" spans="1:13" ht="26.25" customHeight="1">
      <c r="A572" s="450"/>
      <c r="B572" s="169" t="s">
        <v>209</v>
      </c>
      <c r="C572" s="242"/>
      <c r="D572" s="242"/>
      <c r="E572" s="243"/>
      <c r="F572" s="243"/>
      <c r="G572" s="242"/>
      <c r="H572" s="242"/>
      <c r="I572" s="242"/>
      <c r="J572" s="244"/>
      <c r="K572" s="245"/>
      <c r="L572" s="242"/>
      <c r="M572" s="246"/>
    </row>
    <row r="573" spans="1:13" ht="21.75" customHeight="1">
      <c r="A573" s="423"/>
      <c r="B573" s="169" t="s">
        <v>210</v>
      </c>
      <c r="C573" s="247">
        <f>SUM(C569+C566+C562+C558+C554)</f>
        <v>2923.8</v>
      </c>
      <c r="D573" s="247">
        <f>SUM(D569+D566+D562+D558+D554)</f>
        <v>2923.8</v>
      </c>
      <c r="E573" s="247">
        <f>SUM(E569+E566+E562+E558+E554)</f>
        <v>106.2</v>
      </c>
      <c r="F573" s="247">
        <f>SUM(F569+F566+F562+F558+F554)</f>
        <v>106.2</v>
      </c>
      <c r="G573" s="247">
        <f>SUM(G569+G566+G562+G558+G554)</f>
        <v>246.2</v>
      </c>
      <c r="H573" s="247">
        <f>SUM(H569+H566+H562+H558+H554)</f>
        <v>156.19999999999999</v>
      </c>
      <c r="I573" s="247">
        <f>SUM(I569+I566+I562+I558+I554)</f>
        <v>136.19999999999999</v>
      </c>
      <c r="J573" s="247">
        <f>SUM(J569+J566+J562+J558+J554)</f>
        <v>0</v>
      </c>
      <c r="K573" s="247">
        <f>SUM(K569+K566+K562+K558+K554)</f>
        <v>2435.1999999999998</v>
      </c>
      <c r="L573" s="247">
        <f>SUM(L569+L566+L562+L558+L554)</f>
        <v>0</v>
      </c>
      <c r="M573" s="246"/>
    </row>
    <row r="574" spans="1:13" s="1" customFormat="1" ht="32.25" customHeight="1" thickBot="1">
      <c r="A574" s="426"/>
      <c r="B574" s="212" t="s">
        <v>211</v>
      </c>
      <c r="C574" s="29">
        <v>0</v>
      </c>
      <c r="D574" s="29">
        <v>0</v>
      </c>
      <c r="E574" s="29">
        <v>0</v>
      </c>
      <c r="F574" s="29">
        <v>0</v>
      </c>
      <c r="G574" s="29">
        <v>0</v>
      </c>
      <c r="H574" s="29"/>
      <c r="I574" s="29">
        <v>0</v>
      </c>
      <c r="J574" s="29">
        <v>0</v>
      </c>
      <c r="K574" s="29">
        <v>0</v>
      </c>
      <c r="L574" s="29"/>
      <c r="M574" s="29"/>
    </row>
    <row r="575" spans="1:13" s="1" customFormat="1" ht="49.5" customHeight="1">
      <c r="A575" s="492" t="s">
        <v>161</v>
      </c>
      <c r="B575" s="98" t="s">
        <v>390</v>
      </c>
      <c r="C575" s="368" t="s">
        <v>335</v>
      </c>
      <c r="D575" s="368" t="s">
        <v>335</v>
      </c>
      <c r="E575" s="141" t="s">
        <v>336</v>
      </c>
      <c r="F575" s="141" t="s">
        <v>337</v>
      </c>
      <c r="G575" s="141" t="s">
        <v>338</v>
      </c>
      <c r="H575" s="141">
        <v>542.79999999999995</v>
      </c>
      <c r="I575" s="141" t="s">
        <v>339</v>
      </c>
      <c r="J575" s="369"/>
      <c r="K575" s="369" t="s">
        <v>340</v>
      </c>
      <c r="L575" s="141"/>
      <c r="M575" s="51"/>
    </row>
    <row r="576" spans="1:13" s="1" customFormat="1" ht="32.25" customHeight="1">
      <c r="A576" s="423"/>
      <c r="B576" s="493" t="s">
        <v>209</v>
      </c>
      <c r="C576" s="141"/>
      <c r="D576" s="141"/>
      <c r="E576" s="141"/>
      <c r="F576" s="141"/>
      <c r="G576" s="141"/>
      <c r="H576" s="141"/>
      <c r="I576" s="141"/>
      <c r="J576" s="369"/>
      <c r="K576" s="369"/>
      <c r="L576" s="141"/>
      <c r="M576" s="51"/>
    </row>
    <row r="577" spans="1:13" s="1" customFormat="1" ht="32.25" customHeight="1">
      <c r="A577" s="423"/>
      <c r="B577" s="493" t="s">
        <v>210</v>
      </c>
      <c r="C577" s="368" t="s">
        <v>335</v>
      </c>
      <c r="D577" s="368" t="s">
        <v>335</v>
      </c>
      <c r="E577" s="141" t="s">
        <v>336</v>
      </c>
      <c r="F577" s="141" t="s">
        <v>337</v>
      </c>
      <c r="G577" s="141" t="s">
        <v>338</v>
      </c>
      <c r="H577" s="141" t="s">
        <v>378</v>
      </c>
      <c r="I577" s="141" t="s">
        <v>339</v>
      </c>
      <c r="J577" s="369"/>
      <c r="K577" s="369" t="s">
        <v>340</v>
      </c>
      <c r="L577" s="141"/>
      <c r="M577" s="51"/>
    </row>
    <row r="578" spans="1:13" s="1" customFormat="1" ht="32.25" customHeight="1">
      <c r="A578" s="423"/>
      <c r="B578" s="142" t="s">
        <v>211</v>
      </c>
      <c r="C578" s="141"/>
      <c r="D578" s="141"/>
      <c r="E578" s="141"/>
      <c r="F578" s="141"/>
      <c r="G578" s="141"/>
      <c r="H578" s="141"/>
      <c r="I578" s="141"/>
      <c r="J578" s="369"/>
      <c r="K578" s="369"/>
      <c r="L578" s="141"/>
      <c r="M578" s="51"/>
    </row>
    <row r="579" spans="1:13" s="1" customFormat="1" ht="53.25" customHeight="1">
      <c r="A579" s="423"/>
      <c r="B579" s="98" t="s">
        <v>341</v>
      </c>
      <c r="C579" s="370" t="s">
        <v>379</v>
      </c>
      <c r="D579" s="370" t="s">
        <v>379</v>
      </c>
      <c r="E579" s="141" t="s">
        <v>342</v>
      </c>
      <c r="F579" s="141" t="s">
        <v>342</v>
      </c>
      <c r="G579" s="141" t="s">
        <v>380</v>
      </c>
      <c r="H579" s="141" t="s">
        <v>380</v>
      </c>
      <c r="I579" s="141" t="s">
        <v>381</v>
      </c>
      <c r="J579" s="369"/>
      <c r="K579" s="141" t="s">
        <v>381</v>
      </c>
      <c r="L579" s="141"/>
      <c r="M579" s="51"/>
    </row>
    <row r="580" spans="1:13" s="1" customFormat="1" ht="22.5" customHeight="1">
      <c r="A580" s="423"/>
      <c r="B580" s="493" t="s">
        <v>209</v>
      </c>
      <c r="C580" s="141"/>
      <c r="D580" s="141"/>
      <c r="E580" s="141"/>
      <c r="F580" s="141"/>
      <c r="G580" s="141"/>
      <c r="H580" s="141"/>
      <c r="I580" s="141"/>
      <c r="J580" s="369"/>
      <c r="K580" s="369"/>
      <c r="L580" s="141"/>
      <c r="M580" s="51"/>
    </row>
    <row r="581" spans="1:13" s="1" customFormat="1" ht="32.25" customHeight="1">
      <c r="A581" s="423"/>
      <c r="B581" s="493" t="s">
        <v>210</v>
      </c>
      <c r="C581" s="370" t="s">
        <v>379</v>
      </c>
      <c r="D581" s="370" t="s">
        <v>379</v>
      </c>
      <c r="E581" s="141" t="s">
        <v>342</v>
      </c>
      <c r="F581" s="141" t="s">
        <v>342</v>
      </c>
      <c r="G581" s="141" t="s">
        <v>380</v>
      </c>
      <c r="H581" s="141" t="s">
        <v>380</v>
      </c>
      <c r="I581" s="141" t="s">
        <v>381</v>
      </c>
      <c r="J581" s="369"/>
      <c r="K581" s="141" t="s">
        <v>381</v>
      </c>
      <c r="L581" s="141"/>
      <c r="M581" s="51"/>
    </row>
    <row r="582" spans="1:13" s="1" customFormat="1" ht="32.25" customHeight="1">
      <c r="A582" s="423"/>
      <c r="B582" s="494" t="s">
        <v>211</v>
      </c>
      <c r="C582" s="376"/>
      <c r="D582" s="376"/>
      <c r="E582" s="376"/>
      <c r="F582" s="376"/>
      <c r="G582" s="376"/>
      <c r="H582" s="376"/>
      <c r="I582" s="376"/>
      <c r="J582" s="495"/>
      <c r="K582" s="495"/>
      <c r="L582" s="376"/>
      <c r="M582" s="51"/>
    </row>
    <row r="583" spans="1:13" s="1" customFormat="1" ht="32.25" customHeight="1">
      <c r="A583" s="423"/>
      <c r="B583" s="142" t="s">
        <v>194</v>
      </c>
      <c r="C583" s="370" t="s">
        <v>343</v>
      </c>
      <c r="D583" s="370" t="s">
        <v>343</v>
      </c>
      <c r="E583" s="141"/>
      <c r="F583" s="141"/>
      <c r="G583" s="141"/>
      <c r="H583" s="141"/>
      <c r="I583" s="141" t="s">
        <v>343</v>
      </c>
      <c r="J583" s="141"/>
      <c r="K583" s="141"/>
      <c r="L583" s="141"/>
      <c r="M583" s="51"/>
    </row>
    <row r="584" spans="1:13" s="1" customFormat="1" ht="32.25" customHeight="1">
      <c r="A584" s="423"/>
      <c r="B584" s="493" t="s">
        <v>209</v>
      </c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51"/>
    </row>
    <row r="585" spans="1:13" s="1" customFormat="1" ht="32.25" customHeight="1">
      <c r="A585" s="423"/>
      <c r="B585" s="493" t="s">
        <v>210</v>
      </c>
      <c r="C585" s="370" t="s">
        <v>343</v>
      </c>
      <c r="D585" s="370" t="s">
        <v>343</v>
      </c>
      <c r="E585" s="141"/>
      <c r="F585" s="141"/>
      <c r="G585" s="141"/>
      <c r="H585" s="141"/>
      <c r="I585" s="141" t="s">
        <v>343</v>
      </c>
      <c r="J585" s="141"/>
      <c r="K585" s="141"/>
      <c r="L585" s="141"/>
      <c r="M585" s="51"/>
    </row>
    <row r="586" spans="1:13" s="1" customFormat="1" ht="32.25" customHeight="1" thickBot="1">
      <c r="A586" s="423"/>
      <c r="B586" s="496" t="s">
        <v>211</v>
      </c>
      <c r="C586" s="372"/>
      <c r="D586" s="372"/>
      <c r="E586" s="372"/>
      <c r="F586" s="372"/>
      <c r="G586" s="372"/>
      <c r="H586" s="372"/>
      <c r="I586" s="372"/>
      <c r="J586" s="141"/>
      <c r="K586" s="141"/>
      <c r="L586" s="141"/>
      <c r="M586" s="51"/>
    </row>
    <row r="587" spans="1:13" s="1" customFormat="1" ht="32.25" customHeight="1" thickBot="1">
      <c r="A587" s="423"/>
      <c r="B587" s="373" t="s">
        <v>344</v>
      </c>
      <c r="C587" s="371" t="s">
        <v>345</v>
      </c>
      <c r="D587" s="371" t="s">
        <v>345</v>
      </c>
      <c r="E587" s="372" t="s">
        <v>346</v>
      </c>
      <c r="F587" s="372"/>
      <c r="G587" s="372"/>
      <c r="H587" s="372" t="s">
        <v>382</v>
      </c>
      <c r="I587" s="372"/>
      <c r="J587" s="141"/>
      <c r="K587" s="141"/>
      <c r="L587" s="141"/>
      <c r="M587" s="51"/>
    </row>
    <row r="588" spans="1:13" s="1" customFormat="1" ht="32.25" customHeight="1" thickBot="1">
      <c r="A588" s="423"/>
      <c r="B588" s="493" t="s">
        <v>209</v>
      </c>
      <c r="C588" s="372"/>
      <c r="D588" s="372"/>
      <c r="E588" s="372"/>
      <c r="F588" s="372"/>
      <c r="G588" s="372"/>
      <c r="H588" s="372"/>
      <c r="I588" s="372"/>
      <c r="J588" s="141"/>
      <c r="K588" s="141"/>
      <c r="L588" s="141"/>
      <c r="M588" s="51"/>
    </row>
    <row r="589" spans="1:13" s="1" customFormat="1" ht="32.25" customHeight="1" thickBot="1">
      <c r="A589" s="423"/>
      <c r="B589" s="493" t="s">
        <v>210</v>
      </c>
      <c r="C589" s="371" t="s">
        <v>345</v>
      </c>
      <c r="D589" s="371" t="s">
        <v>345</v>
      </c>
      <c r="E589" s="372" t="s">
        <v>346</v>
      </c>
      <c r="F589" s="372"/>
      <c r="G589" s="372"/>
      <c r="H589" s="372" t="s">
        <v>382</v>
      </c>
      <c r="I589" s="372"/>
      <c r="J589" s="141"/>
      <c r="K589" s="141"/>
      <c r="L589" s="141"/>
      <c r="M589" s="51"/>
    </row>
    <row r="590" spans="1:13" s="1" customFormat="1" ht="32.25" customHeight="1" thickBot="1">
      <c r="A590" s="423"/>
      <c r="B590" s="496" t="s">
        <v>211</v>
      </c>
      <c r="C590" s="372"/>
      <c r="D590" s="372"/>
      <c r="E590" s="372"/>
      <c r="F590" s="372"/>
      <c r="G590" s="372"/>
      <c r="H590" s="372"/>
      <c r="I590" s="372"/>
      <c r="J590" s="141"/>
      <c r="K590" s="141"/>
      <c r="L590" s="141"/>
      <c r="M590" s="51"/>
    </row>
    <row r="591" spans="1:13" s="1" customFormat="1" ht="45" customHeight="1" thickBot="1">
      <c r="A591" s="423"/>
      <c r="B591" s="373" t="s">
        <v>347</v>
      </c>
      <c r="C591" s="371" t="s">
        <v>348</v>
      </c>
      <c r="D591" s="371" t="s">
        <v>348</v>
      </c>
      <c r="E591" s="372"/>
      <c r="F591" s="372"/>
      <c r="G591" s="372" t="s">
        <v>348</v>
      </c>
      <c r="H591" s="372" t="s">
        <v>383</v>
      </c>
      <c r="I591" s="372"/>
      <c r="J591" s="141"/>
      <c r="K591" s="141"/>
      <c r="L591" s="141"/>
      <c r="M591" s="51"/>
    </row>
    <row r="592" spans="1:13" s="1" customFormat="1" ht="32.25" customHeight="1" thickBot="1">
      <c r="A592" s="423"/>
      <c r="B592" s="493" t="s">
        <v>209</v>
      </c>
      <c r="C592" s="372"/>
      <c r="D592" s="372"/>
      <c r="E592" s="372"/>
      <c r="F592" s="372"/>
      <c r="G592" s="372"/>
      <c r="H592" s="372"/>
      <c r="I592" s="372"/>
      <c r="J592" s="141"/>
      <c r="K592" s="141"/>
      <c r="L592" s="141"/>
      <c r="M592" s="51"/>
    </row>
    <row r="593" spans="1:13" s="1" customFormat="1" ht="32.25" customHeight="1" thickBot="1">
      <c r="A593" s="423"/>
      <c r="B593" s="493" t="s">
        <v>210</v>
      </c>
      <c r="C593" s="371" t="s">
        <v>348</v>
      </c>
      <c r="D593" s="371" t="s">
        <v>348</v>
      </c>
      <c r="E593" s="372"/>
      <c r="F593" s="372"/>
      <c r="G593" s="372" t="s">
        <v>348</v>
      </c>
      <c r="H593" s="372" t="s">
        <v>383</v>
      </c>
      <c r="I593" s="372"/>
      <c r="J593" s="141"/>
      <c r="K593" s="141"/>
      <c r="L593" s="141"/>
      <c r="M593" s="51"/>
    </row>
    <row r="594" spans="1:13" s="1" customFormat="1" ht="32.25" customHeight="1" thickBot="1">
      <c r="A594" s="423"/>
      <c r="B594" s="496" t="s">
        <v>211</v>
      </c>
      <c r="C594" s="372"/>
      <c r="D594" s="372"/>
      <c r="E594" s="372"/>
      <c r="F594" s="372"/>
      <c r="G594" s="372"/>
      <c r="H594" s="372"/>
      <c r="I594" s="372"/>
      <c r="J594" s="141"/>
      <c r="K594" s="141"/>
      <c r="L594" s="141"/>
      <c r="M594" s="51"/>
    </row>
    <row r="595" spans="1:13" s="1" customFormat="1" ht="32.25" customHeight="1" thickBot="1">
      <c r="A595" s="423"/>
      <c r="B595" s="373" t="s">
        <v>349</v>
      </c>
      <c r="C595" s="371" t="s">
        <v>384</v>
      </c>
      <c r="D595" s="371" t="s">
        <v>384</v>
      </c>
      <c r="E595" s="372" t="s">
        <v>124</v>
      </c>
      <c r="F595" s="372" t="s">
        <v>350</v>
      </c>
      <c r="G595" s="372" t="s">
        <v>351</v>
      </c>
      <c r="H595" s="372" t="s">
        <v>385</v>
      </c>
      <c r="I595" s="372" t="s">
        <v>352</v>
      </c>
      <c r="J595" s="141"/>
      <c r="K595" s="141">
        <v>177.4</v>
      </c>
      <c r="L595" s="141"/>
      <c r="M595" s="51"/>
    </row>
    <row r="596" spans="1:13" ht="21.75" customHeight="1" thickBot="1">
      <c r="A596" s="423"/>
      <c r="B596" s="493" t="s">
        <v>209</v>
      </c>
      <c r="C596" s="372"/>
      <c r="D596" s="372"/>
      <c r="E596" s="372"/>
      <c r="F596" s="372"/>
      <c r="G596" s="372"/>
      <c r="H596" s="372"/>
      <c r="I596" s="372"/>
      <c r="J596" s="141"/>
      <c r="K596" s="141"/>
      <c r="L596" s="141"/>
      <c r="M596" s="141"/>
    </row>
    <row r="597" spans="1:13" ht="26.25" customHeight="1" thickBot="1">
      <c r="A597" s="423"/>
      <c r="B597" s="493" t="s">
        <v>210</v>
      </c>
      <c r="C597" s="371" t="s">
        <v>384</v>
      </c>
      <c r="D597" s="371" t="s">
        <v>384</v>
      </c>
      <c r="E597" s="372" t="s">
        <v>124</v>
      </c>
      <c r="F597" s="372" t="s">
        <v>350</v>
      </c>
      <c r="G597" s="372" t="s">
        <v>351</v>
      </c>
      <c r="H597" s="372" t="s">
        <v>385</v>
      </c>
      <c r="I597" s="372" t="s">
        <v>352</v>
      </c>
      <c r="J597" s="141"/>
      <c r="K597" s="141">
        <v>177.4</v>
      </c>
      <c r="L597" s="141"/>
      <c r="M597" s="141"/>
    </row>
    <row r="598" spans="1:13" ht="36" customHeight="1" thickBot="1">
      <c r="A598" s="423"/>
      <c r="B598" s="496" t="s">
        <v>211</v>
      </c>
      <c r="C598" s="372"/>
      <c r="D598" s="372"/>
      <c r="E598" s="372"/>
      <c r="F598" s="372"/>
      <c r="G598" s="372"/>
      <c r="H598" s="372"/>
      <c r="I598" s="372"/>
      <c r="J598" s="141"/>
      <c r="K598" s="141"/>
      <c r="L598" s="141"/>
      <c r="M598" s="141"/>
    </row>
    <row r="599" spans="1:13" ht="126" customHeight="1" thickBot="1">
      <c r="A599" s="423"/>
      <c r="B599" s="373" t="s">
        <v>353</v>
      </c>
      <c r="C599" s="371" t="s">
        <v>116</v>
      </c>
      <c r="D599" s="371" t="s">
        <v>116</v>
      </c>
      <c r="E599" s="372" t="s">
        <v>165</v>
      </c>
      <c r="F599" s="372" t="s">
        <v>354</v>
      </c>
      <c r="G599" s="372" t="s">
        <v>217</v>
      </c>
      <c r="H599" s="372" t="s">
        <v>386</v>
      </c>
      <c r="I599" s="372" t="s">
        <v>124</v>
      </c>
      <c r="J599" s="141"/>
      <c r="K599" s="141" t="s">
        <v>120</v>
      </c>
      <c r="L599" s="141"/>
      <c r="M599" s="141"/>
    </row>
    <row r="600" spans="1:13" ht="42" customHeight="1" thickBot="1">
      <c r="A600" s="423"/>
      <c r="B600" s="374" t="s">
        <v>387</v>
      </c>
      <c r="C600" s="371" t="s">
        <v>388</v>
      </c>
      <c r="D600" s="371" t="s">
        <v>388</v>
      </c>
      <c r="E600" s="372"/>
      <c r="F600" s="372"/>
      <c r="G600" s="371" t="s">
        <v>388</v>
      </c>
      <c r="H600" s="371" t="s">
        <v>388</v>
      </c>
      <c r="I600" s="372"/>
      <c r="J600" s="141"/>
      <c r="K600" s="141"/>
      <c r="L600" s="141"/>
      <c r="M600" s="141"/>
    </row>
    <row r="601" spans="1:13" ht="23.25" customHeight="1" thickBot="1">
      <c r="A601" s="423"/>
      <c r="B601" s="493" t="s">
        <v>209</v>
      </c>
      <c r="C601" s="372"/>
      <c r="D601" s="372"/>
      <c r="E601" s="372"/>
      <c r="F601" s="372"/>
      <c r="G601" s="372"/>
      <c r="H601" s="372"/>
      <c r="I601" s="372"/>
      <c r="J601" s="141"/>
      <c r="K601" s="141"/>
      <c r="L601" s="141"/>
      <c r="M601" s="141"/>
    </row>
    <row r="602" spans="1:13" ht="23.25" customHeight="1" thickBot="1">
      <c r="A602" s="423"/>
      <c r="B602" s="493" t="s">
        <v>210</v>
      </c>
      <c r="C602" s="371" t="s">
        <v>389</v>
      </c>
      <c r="D602" s="371" t="s">
        <v>389</v>
      </c>
      <c r="E602" s="372"/>
      <c r="F602" s="372"/>
      <c r="G602" s="371" t="s">
        <v>388</v>
      </c>
      <c r="H602" s="371" t="s">
        <v>388</v>
      </c>
      <c r="I602" s="372"/>
      <c r="J602" s="141"/>
      <c r="K602" s="141"/>
      <c r="L602" s="141"/>
      <c r="M602" s="141"/>
    </row>
    <row r="603" spans="1:13" ht="36.75" customHeight="1" thickBot="1">
      <c r="A603" s="426"/>
      <c r="B603" s="496" t="s">
        <v>211</v>
      </c>
      <c r="C603" s="372"/>
      <c r="D603" s="372"/>
      <c r="E603" s="372"/>
      <c r="F603" s="372"/>
      <c r="G603" s="372"/>
      <c r="H603" s="372"/>
      <c r="I603" s="372"/>
      <c r="J603" s="141"/>
      <c r="K603" s="141"/>
      <c r="L603" s="141"/>
      <c r="M603" s="376"/>
    </row>
    <row r="604" spans="1:13" ht="32.25" customHeight="1">
      <c r="A604" s="28" t="s">
        <v>16</v>
      </c>
      <c r="B604" s="207"/>
      <c r="C604" s="377">
        <f>SUM(C600+C599+C595+C591+C587+C583+C579+C575)</f>
        <v>33192.5</v>
      </c>
      <c r="D604" s="377">
        <f>SUM(D600+D599+D595+D591+D587+D583+D579+D575)</f>
        <v>33192.5</v>
      </c>
      <c r="E604" s="377">
        <f>SUM(E600+E599+E595+E591+E587+E583+E579+E575)</f>
        <v>3807.5</v>
      </c>
      <c r="F604" s="377">
        <f>SUM(F600+F599+F595+F591+F587+F583+F579+F575)</f>
        <v>1761.3400000000001</v>
      </c>
      <c r="G604" s="377">
        <f>SUM(G600+G599+G595+G591+G587+G583+G579+G575)</f>
        <v>24444.100000000002</v>
      </c>
      <c r="H604" s="377">
        <f>SUM(H600+H599+H595+H591+H587+H583+H579+H575)</f>
        <v>22408.45</v>
      </c>
      <c r="I604" s="377">
        <f>SUM(I600+I599+I595+I591+I587+I583+I579+I575)</f>
        <v>2518.9</v>
      </c>
      <c r="J604" s="377">
        <f>SUM(J600+J599+J595+J591+J587+J583+J579+J575)</f>
        <v>0</v>
      </c>
      <c r="K604" s="377">
        <f>SUM(K600+K599+K595+K591+K587+K583+K579+K575)</f>
        <v>2422</v>
      </c>
      <c r="L604" s="377">
        <f t="shared" ref="L604" si="80">SUM(L603+L602+L600+L599+L598+L597+L596)</f>
        <v>0</v>
      </c>
      <c r="M604" s="375"/>
    </row>
    <row r="605" spans="1:13" ht="33" customHeight="1">
      <c r="A605" s="422"/>
      <c r="B605" s="169" t="s">
        <v>209</v>
      </c>
      <c r="C605" s="377"/>
      <c r="D605" s="375"/>
      <c r="E605" s="375"/>
      <c r="F605" s="375"/>
      <c r="G605" s="375"/>
      <c r="H605" s="375"/>
      <c r="I605" s="375"/>
      <c r="J605" s="375"/>
      <c r="K605" s="375"/>
      <c r="L605" s="375"/>
      <c r="M605" s="375"/>
    </row>
    <row r="606" spans="1:13" ht="34.5" customHeight="1">
      <c r="A606" s="423"/>
      <c r="B606" s="169" t="s">
        <v>210</v>
      </c>
      <c r="C606" s="377">
        <f>SUM(C602+C601+C597+C593+C589+C585+C581+C577)</f>
        <v>33192.5</v>
      </c>
      <c r="D606" s="377">
        <f>SUM(D602+D601+D597+D593+D589+D585+D581+D577)</f>
        <v>33192.5</v>
      </c>
      <c r="E606" s="377">
        <f>SUM(E602+E601+E599+E597+E593+E589+E585+E581+E577)</f>
        <v>3807.5</v>
      </c>
      <c r="F606" s="377">
        <f>SUM(F602+F599+F597+F593+F589+F585+F581+F577)</f>
        <v>1761.3400000000001</v>
      </c>
      <c r="G606" s="377">
        <f>SUM(G602+G601+G599+G597+G593+G589+G585+G581+G577)</f>
        <v>24444.100000000002</v>
      </c>
      <c r="H606" s="377">
        <f>SUM(H602+H601+H599+H597+H593+H589+H585+H581+H577)</f>
        <v>22408.350000000002</v>
      </c>
      <c r="I606" s="377">
        <f>SUM(I602+I601+I599+I597+I593+I589+I585+I581+I577)</f>
        <v>2518.9</v>
      </c>
      <c r="J606" s="377">
        <f>SUM(J602+J601+J599+J597+J593+J589+J585+J581+J577)</f>
        <v>0</v>
      </c>
      <c r="K606" s="377">
        <f>SUM(K602+K601+K599+K597+K593+K589+K585+K581+K577)</f>
        <v>2422</v>
      </c>
      <c r="L606" s="377">
        <f t="shared" ref="L606" si="81">SUM(L603+L602+L600+L599+L598+L597+L596)</f>
        <v>0</v>
      </c>
      <c r="M606" s="375"/>
    </row>
    <row r="607" spans="1:13" s="1" customFormat="1" ht="32.25" customHeight="1" thickBot="1">
      <c r="A607" s="451"/>
      <c r="B607" s="351" t="s">
        <v>211</v>
      </c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</row>
    <row r="608" spans="1:13" s="1" customFormat="1" ht="37.5" customHeight="1">
      <c r="A608" s="233" t="s">
        <v>2</v>
      </c>
      <c r="B608" s="236"/>
      <c r="C608" s="378">
        <f>SUM(C604+C571+C548)</f>
        <v>77072.100000000006</v>
      </c>
      <c r="D608" s="378">
        <f>SUM(D604+D571+D548)</f>
        <v>77072.100000000006</v>
      </c>
      <c r="E608" s="378">
        <f>SUM(E604+E571+E548)</f>
        <v>14090.899999999998</v>
      </c>
      <c r="F608" s="378">
        <f>SUM(F604+F571+F548)</f>
        <v>10262.840000000002</v>
      </c>
      <c r="G608" s="378">
        <f>SUM(G604+G571+G548)</f>
        <v>34982.5</v>
      </c>
      <c r="H608" s="378">
        <f>SUM(H604+H571+H548)</f>
        <v>33420.949999999997</v>
      </c>
      <c r="I608" s="378">
        <f>SUM(I604+I571+I548)</f>
        <v>12854.8</v>
      </c>
      <c r="J608" s="378">
        <f>SUM(J604+J571+J548)</f>
        <v>0</v>
      </c>
      <c r="K608" s="378">
        <f>SUM(K604+K571+K548)</f>
        <v>15143.900000000001</v>
      </c>
      <c r="L608" s="378">
        <f>SUM(L604+L571+L548)</f>
        <v>0</v>
      </c>
      <c r="M608" s="378">
        <f>SUM(M607+M574+M548)</f>
        <v>0</v>
      </c>
    </row>
    <row r="609" spans="1:13" s="1" customFormat="1" ht="37.5" customHeight="1">
      <c r="A609" s="189"/>
      <c r="B609" s="236" t="s">
        <v>209</v>
      </c>
      <c r="C609" s="193"/>
      <c r="D609" s="193"/>
      <c r="E609" s="193"/>
      <c r="F609" s="193"/>
      <c r="G609" s="193"/>
      <c r="H609" s="193"/>
      <c r="I609" s="193"/>
      <c r="J609" s="193"/>
      <c r="K609" s="193"/>
      <c r="L609" s="193"/>
      <c r="M609" s="193"/>
    </row>
    <row r="610" spans="1:13" s="1" customFormat="1" ht="37.5" customHeight="1">
      <c r="A610" s="277"/>
      <c r="B610" s="236" t="s">
        <v>210</v>
      </c>
      <c r="C610" s="187">
        <f>SUM(C606+C573+C550)</f>
        <v>77059.700000000012</v>
      </c>
      <c r="D610" s="187">
        <f>SUM(D606+D573+D550)</f>
        <v>77059.700000000012</v>
      </c>
      <c r="E610" s="187">
        <f>SUM(E606+E573+E550)</f>
        <v>14090.899999999998</v>
      </c>
      <c r="F610" s="187">
        <f>SUM(F606+F573+F550)</f>
        <v>10262.840000000002</v>
      </c>
      <c r="G610" s="187">
        <f>SUM(G606+G573+G550)</f>
        <v>34982.5</v>
      </c>
      <c r="H610" s="187">
        <f>SUM(H606+H573+H550)</f>
        <v>33420.850000000006</v>
      </c>
      <c r="I610" s="187">
        <f>SUM(I606+I573+I550)</f>
        <v>12842.400000000001</v>
      </c>
      <c r="J610" s="187">
        <f>SUM(J606+J573+J550)</f>
        <v>0</v>
      </c>
      <c r="K610" s="187">
        <f>SUM(K606+K573+K550)</f>
        <v>15143.900000000001</v>
      </c>
      <c r="L610" s="187">
        <f>SUM(L606+L573+L550)</f>
        <v>0</v>
      </c>
      <c r="M610" s="187"/>
    </row>
    <row r="611" spans="1:13" s="1" customFormat="1" ht="37.5" customHeight="1">
      <c r="A611" s="189"/>
      <c r="B611" s="271" t="s">
        <v>220</v>
      </c>
      <c r="C611" s="193">
        <f t="shared" ref="C611:K611" si="82">SUM(C551)</f>
        <v>12.4</v>
      </c>
      <c r="D611" s="193">
        <f t="shared" si="82"/>
        <v>12.4</v>
      </c>
      <c r="E611" s="193">
        <f t="shared" si="82"/>
        <v>0</v>
      </c>
      <c r="F611" s="193">
        <f t="shared" si="82"/>
        <v>0</v>
      </c>
      <c r="G611" s="193">
        <f t="shared" si="82"/>
        <v>0</v>
      </c>
      <c r="H611" s="193">
        <f t="shared" si="82"/>
        <v>0</v>
      </c>
      <c r="I611" s="193">
        <f t="shared" si="82"/>
        <v>12.4</v>
      </c>
      <c r="J611" s="193">
        <f t="shared" si="82"/>
        <v>0</v>
      </c>
      <c r="K611" s="193">
        <f t="shared" si="82"/>
        <v>0</v>
      </c>
      <c r="L611" s="193"/>
      <c r="M611" s="193"/>
    </row>
    <row r="612" spans="1:13" ht="18.75">
      <c r="A612" s="501" t="s">
        <v>54</v>
      </c>
      <c r="B612" s="502"/>
      <c r="C612" s="502"/>
      <c r="D612" s="502"/>
      <c r="E612" s="502"/>
      <c r="F612" s="502"/>
      <c r="G612" s="502"/>
      <c r="H612" s="502"/>
      <c r="I612" s="502"/>
      <c r="J612" s="502"/>
      <c r="K612" s="502"/>
      <c r="L612" s="502"/>
      <c r="M612" s="503"/>
    </row>
    <row r="613" spans="1:13" ht="125.25" customHeight="1">
      <c r="A613" s="34"/>
      <c r="B613" s="84" t="s">
        <v>132</v>
      </c>
      <c r="C613" s="92">
        <v>839.6</v>
      </c>
      <c r="D613" s="92">
        <v>839.6</v>
      </c>
      <c r="E613" s="94"/>
      <c r="F613" s="94"/>
      <c r="G613" s="94"/>
      <c r="H613" s="94"/>
      <c r="I613" s="94"/>
      <c r="J613" s="94"/>
      <c r="K613" s="92">
        <v>839.6</v>
      </c>
      <c r="L613" s="92"/>
      <c r="M613" s="83"/>
    </row>
    <row r="614" spans="1:13" ht="18.75">
      <c r="A614" s="34"/>
      <c r="B614" s="34" t="s">
        <v>130</v>
      </c>
      <c r="C614" s="93">
        <v>102.6</v>
      </c>
      <c r="D614" s="93">
        <v>102.6</v>
      </c>
      <c r="E614" s="94"/>
      <c r="F614" s="94"/>
      <c r="G614" s="94"/>
      <c r="H614" s="94"/>
      <c r="I614" s="94"/>
      <c r="J614" s="94"/>
      <c r="K614" s="93">
        <v>102.6</v>
      </c>
      <c r="L614" s="93"/>
      <c r="M614" s="83"/>
    </row>
    <row r="615" spans="1:13" ht="18.75">
      <c r="A615" s="34"/>
      <c r="B615" s="34" t="s">
        <v>95</v>
      </c>
      <c r="C615" s="93">
        <v>27</v>
      </c>
      <c r="D615" s="93">
        <v>27</v>
      </c>
      <c r="E615" s="94"/>
      <c r="F615" s="94"/>
      <c r="G615" s="94"/>
      <c r="H615" s="94"/>
      <c r="I615" s="94"/>
      <c r="J615" s="94"/>
      <c r="K615" s="93">
        <v>27</v>
      </c>
      <c r="L615" s="94"/>
      <c r="M615" s="83"/>
    </row>
    <row r="616" spans="1:13" ht="18.75">
      <c r="A616" s="34"/>
      <c r="B616" s="34" t="s">
        <v>131</v>
      </c>
      <c r="C616" s="93">
        <v>710</v>
      </c>
      <c r="D616" s="93">
        <v>710</v>
      </c>
      <c r="E616" s="94"/>
      <c r="F616" s="94"/>
      <c r="G616" s="94"/>
      <c r="H616" s="94"/>
      <c r="I616" s="94"/>
      <c r="J616" s="94"/>
      <c r="K616" s="93">
        <v>710</v>
      </c>
      <c r="L616" s="93"/>
      <c r="M616" s="83"/>
    </row>
    <row r="617" spans="1:13" ht="102">
      <c r="A617" s="34"/>
      <c r="B617" s="34" t="s">
        <v>133</v>
      </c>
      <c r="C617" s="93">
        <v>1069.4000000000001</v>
      </c>
      <c r="D617" s="93">
        <v>1069.4000000000001</v>
      </c>
      <c r="E617" s="94"/>
      <c r="F617" s="94"/>
      <c r="G617" s="94"/>
      <c r="H617" s="94"/>
      <c r="I617" s="94"/>
      <c r="J617" s="94"/>
      <c r="K617" s="93">
        <v>1069.4000000000001</v>
      </c>
      <c r="L617" s="94"/>
      <c r="M617" s="83"/>
    </row>
    <row r="618" spans="1:13" ht="18.75">
      <c r="A618" s="34"/>
      <c r="B618" s="34" t="s">
        <v>134</v>
      </c>
      <c r="C618" s="93">
        <v>748.6</v>
      </c>
      <c r="D618" s="93">
        <v>748.6</v>
      </c>
      <c r="E618" s="94"/>
      <c r="F618" s="94"/>
      <c r="G618" s="94"/>
      <c r="H618" s="94"/>
      <c r="I618" s="94"/>
      <c r="J618" s="94"/>
      <c r="K618" s="93">
        <v>748.6</v>
      </c>
      <c r="L618" s="94"/>
      <c r="M618" s="83"/>
    </row>
    <row r="619" spans="1:13" ht="18.75">
      <c r="A619" s="34"/>
      <c r="B619" s="34" t="s">
        <v>95</v>
      </c>
      <c r="C619" s="93">
        <v>196.8</v>
      </c>
      <c r="D619" s="93">
        <v>196.8</v>
      </c>
      <c r="E619" s="94"/>
      <c r="F619" s="94"/>
      <c r="G619" s="94"/>
      <c r="H619" s="94"/>
      <c r="I619" s="94"/>
      <c r="J619" s="94"/>
      <c r="K619" s="93">
        <v>196.8</v>
      </c>
      <c r="L619" s="94"/>
      <c r="M619" s="83"/>
    </row>
    <row r="620" spans="1:13" ht="18.75">
      <c r="A620" s="34"/>
      <c r="B620" s="34" t="s">
        <v>131</v>
      </c>
      <c r="C620" s="93">
        <v>124</v>
      </c>
      <c r="D620" s="93">
        <v>124</v>
      </c>
      <c r="E620" s="94"/>
      <c r="F620" s="94"/>
      <c r="G620" s="94"/>
      <c r="H620" s="94"/>
      <c r="I620" s="94"/>
      <c r="J620" s="94"/>
      <c r="K620" s="93">
        <v>124</v>
      </c>
      <c r="L620" s="94"/>
      <c r="M620" s="83"/>
    </row>
    <row r="621" spans="1:13" ht="165">
      <c r="A621" s="34"/>
      <c r="B621" s="84" t="s">
        <v>162</v>
      </c>
      <c r="C621" s="93">
        <v>1000</v>
      </c>
      <c r="D621" s="93">
        <v>1000</v>
      </c>
      <c r="E621" s="94"/>
      <c r="F621" s="94"/>
      <c r="G621" s="94"/>
      <c r="H621" s="94"/>
      <c r="I621" s="94"/>
      <c r="J621" s="94"/>
      <c r="K621" s="93">
        <v>1000</v>
      </c>
      <c r="L621" s="94"/>
      <c r="M621" s="83"/>
    </row>
    <row r="622" spans="1:13" ht="18.75">
      <c r="A622" s="34"/>
      <c r="B622" s="34" t="s">
        <v>134</v>
      </c>
      <c r="C622" s="93">
        <v>700</v>
      </c>
      <c r="D622" s="93">
        <v>700</v>
      </c>
      <c r="E622" s="94"/>
      <c r="F622" s="94"/>
      <c r="G622" s="94"/>
      <c r="H622" s="94"/>
      <c r="I622" s="94"/>
      <c r="J622" s="94"/>
      <c r="K622" s="93">
        <v>700</v>
      </c>
      <c r="L622" s="94"/>
      <c r="M622" s="83"/>
    </row>
    <row r="623" spans="1:13" ht="18.75">
      <c r="A623" s="34"/>
      <c r="B623" s="34" t="s">
        <v>95</v>
      </c>
      <c r="C623" s="93">
        <v>184</v>
      </c>
      <c r="D623" s="93">
        <v>184</v>
      </c>
      <c r="E623" s="94"/>
      <c r="F623" s="94"/>
      <c r="G623" s="94"/>
      <c r="H623" s="94"/>
      <c r="I623" s="94"/>
      <c r="J623" s="94"/>
      <c r="K623" s="93">
        <v>184</v>
      </c>
      <c r="L623" s="94"/>
      <c r="M623" s="83"/>
    </row>
    <row r="624" spans="1:13" ht="26.25" customHeight="1">
      <c r="A624" s="34"/>
      <c r="B624" s="34" t="s">
        <v>131</v>
      </c>
      <c r="C624" s="93">
        <v>116</v>
      </c>
      <c r="D624" s="93">
        <v>116</v>
      </c>
      <c r="E624" s="94"/>
      <c r="F624" s="94"/>
      <c r="G624" s="94"/>
      <c r="H624" s="94"/>
      <c r="I624" s="94"/>
      <c r="J624" s="94"/>
      <c r="K624" s="93">
        <v>116</v>
      </c>
      <c r="L624" s="94"/>
      <c r="M624" s="83"/>
    </row>
    <row r="625" spans="1:13" ht="63.75">
      <c r="A625" s="34"/>
      <c r="B625" s="34" t="s">
        <v>135</v>
      </c>
      <c r="C625" s="93">
        <v>50</v>
      </c>
      <c r="D625" s="93">
        <v>50</v>
      </c>
      <c r="E625" s="94"/>
      <c r="F625" s="94"/>
      <c r="G625" s="94"/>
      <c r="H625" s="94"/>
      <c r="I625" s="94"/>
      <c r="J625" s="94"/>
      <c r="K625" s="93">
        <v>50</v>
      </c>
      <c r="L625" s="94"/>
      <c r="M625" s="83"/>
    </row>
    <row r="626" spans="1:13" ht="18.75">
      <c r="A626" s="34"/>
      <c r="B626" s="34" t="s">
        <v>134</v>
      </c>
      <c r="C626" s="93">
        <v>0</v>
      </c>
      <c r="D626" s="93">
        <v>0</v>
      </c>
      <c r="E626" s="94"/>
      <c r="F626" s="94"/>
      <c r="G626" s="94"/>
      <c r="H626" s="94"/>
      <c r="I626" s="94"/>
      <c r="J626" s="94"/>
      <c r="K626" s="93">
        <v>0</v>
      </c>
      <c r="L626" s="94"/>
      <c r="M626" s="83"/>
    </row>
    <row r="627" spans="1:13" ht="18.75">
      <c r="A627" s="34"/>
      <c r="B627" s="34" t="s">
        <v>95</v>
      </c>
      <c r="C627" s="93">
        <v>0</v>
      </c>
      <c r="D627" s="93">
        <v>0</v>
      </c>
      <c r="E627" s="94"/>
      <c r="F627" s="94"/>
      <c r="G627" s="94"/>
      <c r="H627" s="94"/>
      <c r="I627" s="94"/>
      <c r="J627" s="94"/>
      <c r="K627" s="93">
        <v>0</v>
      </c>
      <c r="L627" s="94"/>
      <c r="M627" s="83"/>
    </row>
    <row r="628" spans="1:13" ht="18.75" thickBot="1">
      <c r="A628" s="32"/>
      <c r="B628" s="34" t="s">
        <v>131</v>
      </c>
      <c r="C628" s="95">
        <v>50</v>
      </c>
      <c r="D628" s="95">
        <v>50</v>
      </c>
      <c r="E628" s="36"/>
      <c r="F628" s="36"/>
      <c r="G628" s="36"/>
      <c r="H628" s="36"/>
      <c r="I628" s="36"/>
      <c r="J628" s="36"/>
      <c r="K628" s="95">
        <v>50</v>
      </c>
      <c r="L628" s="36"/>
      <c r="M628" s="19"/>
    </row>
    <row r="629" spans="1:13" ht="18.75">
      <c r="A629" s="189" t="s">
        <v>2</v>
      </c>
      <c r="B629" s="379"/>
      <c r="C629" s="380">
        <f t="shared" ref="C629:L629" si="83">SUM(C625+C621+C617+C613)</f>
        <v>2959</v>
      </c>
      <c r="D629" s="380">
        <f t="shared" si="83"/>
        <v>2959</v>
      </c>
      <c r="E629" s="380">
        <f t="shared" si="83"/>
        <v>0</v>
      </c>
      <c r="F629" s="380">
        <f t="shared" si="83"/>
        <v>0</v>
      </c>
      <c r="G629" s="380">
        <f t="shared" si="83"/>
        <v>0</v>
      </c>
      <c r="H629" s="380">
        <f t="shared" si="83"/>
        <v>0</v>
      </c>
      <c r="I629" s="380">
        <f t="shared" si="83"/>
        <v>0</v>
      </c>
      <c r="J629" s="380">
        <f t="shared" si="83"/>
        <v>0</v>
      </c>
      <c r="K629" s="380">
        <f t="shared" si="83"/>
        <v>2959</v>
      </c>
      <c r="L629" s="380">
        <f t="shared" si="83"/>
        <v>0</v>
      </c>
      <c r="M629" s="193"/>
    </row>
    <row r="630" spans="1:13" ht="15.75">
      <c r="A630" s="381"/>
      <c r="B630" s="236" t="s">
        <v>209</v>
      </c>
      <c r="C630" s="382"/>
      <c r="D630" s="382"/>
      <c r="E630" s="383"/>
      <c r="F630" s="383"/>
      <c r="G630" s="383"/>
      <c r="H630" s="383"/>
      <c r="I630" s="383"/>
      <c r="J630" s="383"/>
      <c r="K630" s="382"/>
      <c r="L630" s="382"/>
      <c r="M630" s="384"/>
    </row>
    <row r="631" spans="1:13" ht="15.75">
      <c r="A631" s="381"/>
      <c r="B631" s="236" t="s">
        <v>210</v>
      </c>
      <c r="C631" s="382">
        <f t="shared" ref="C631:L631" si="84">SUM(C628+C624+C620+C616)</f>
        <v>1000</v>
      </c>
      <c r="D631" s="382">
        <f t="shared" si="84"/>
        <v>1000</v>
      </c>
      <c r="E631" s="382">
        <f t="shared" si="84"/>
        <v>0</v>
      </c>
      <c r="F631" s="382">
        <f t="shared" si="84"/>
        <v>0</v>
      </c>
      <c r="G631" s="382">
        <f t="shared" si="84"/>
        <v>0</v>
      </c>
      <c r="H631" s="382">
        <f t="shared" si="84"/>
        <v>0</v>
      </c>
      <c r="I631" s="382">
        <f t="shared" si="84"/>
        <v>0</v>
      </c>
      <c r="J631" s="382">
        <f t="shared" si="84"/>
        <v>0</v>
      </c>
      <c r="K631" s="382">
        <f t="shared" si="84"/>
        <v>1000</v>
      </c>
      <c r="L631" s="382">
        <f t="shared" si="84"/>
        <v>0</v>
      </c>
      <c r="M631" s="384"/>
    </row>
    <row r="632" spans="1:13" s="1" customFormat="1" ht="30" customHeight="1" thickBot="1">
      <c r="A632" s="385"/>
      <c r="B632" s="386" t="s">
        <v>211</v>
      </c>
      <c r="C632" s="387">
        <f t="shared" ref="C632:L632" si="85">SUM(C627+C626+C623+C622+C619+C618+C615+C614)</f>
        <v>1959</v>
      </c>
      <c r="D632" s="387">
        <f t="shared" si="85"/>
        <v>1959</v>
      </c>
      <c r="E632" s="387">
        <f t="shared" si="85"/>
        <v>0</v>
      </c>
      <c r="F632" s="387">
        <f t="shared" si="85"/>
        <v>0</v>
      </c>
      <c r="G632" s="387">
        <f t="shared" si="85"/>
        <v>0</v>
      </c>
      <c r="H632" s="387">
        <f t="shared" si="85"/>
        <v>0</v>
      </c>
      <c r="I632" s="387">
        <f t="shared" si="85"/>
        <v>0</v>
      </c>
      <c r="J632" s="387">
        <f t="shared" si="85"/>
        <v>0</v>
      </c>
      <c r="K632" s="387">
        <f t="shared" si="85"/>
        <v>1959</v>
      </c>
      <c r="L632" s="387">
        <f t="shared" si="85"/>
        <v>0</v>
      </c>
      <c r="M632" s="388"/>
    </row>
    <row r="633" spans="1:13" ht="30" customHeight="1">
      <c r="A633" s="109" t="s">
        <v>155</v>
      </c>
      <c r="B633" s="389"/>
      <c r="C633" s="111">
        <f>SUM(C629+C608+C533+C494+C443+C269+C243+C212+C136+C89+C62+C24+C16)</f>
        <v>595170.9</v>
      </c>
      <c r="D633" s="111">
        <f>SUM(D629+D608+D533+D494+D443+D269+D243+D212+D136+D89+D62+D24+D16)</f>
        <v>595170.9</v>
      </c>
      <c r="E633" s="111">
        <f>SUM(E629+E608+E533+E494+E443+E269+E243+E212+E136+E89+E62+E24+E16)</f>
        <v>93011.95</v>
      </c>
      <c r="F633" s="111">
        <f>SUM(F629+F608+F533+F494+F443+F269+F243+F212+F136+F89+F62+F24+F16)</f>
        <v>75820.684999999998</v>
      </c>
      <c r="G633" s="111">
        <f>SUM(G629+G608+G533+G494+G443+G269+G243+G212+G136+G89+G62+G24+G16)</f>
        <v>222479.25</v>
      </c>
      <c r="H633" s="111">
        <f>SUM(H629+H608+H533+H494+H443+H269+H243+H212+H136+H89+H62+H24+H16)</f>
        <v>138252.37600000002</v>
      </c>
      <c r="I633" s="111">
        <f>SUM(I629+I608+I533+I494+I443+I269+I243+I212+I136+I89+I62+I24+I16)</f>
        <v>150145.25</v>
      </c>
      <c r="J633" s="111">
        <f>SUM(J629+J608+J533+J494+J443+J269+J243+J212+J136+J89+J62+J24+J16)</f>
        <v>0</v>
      </c>
      <c r="K633" s="111">
        <f>SUM(K629+K608+K533+K494+K443+K269+K243+K212+K136+K89+K62+K24+K16)</f>
        <v>129834.35</v>
      </c>
      <c r="L633" s="111">
        <f>SUM(L629+L608+L533+L494+L443+L269+L243+L212+L136+L89+L62+L24+L16)</f>
        <v>0</v>
      </c>
      <c r="M633" s="110"/>
    </row>
    <row r="634" spans="1:13" ht="18.75">
      <c r="A634" s="109"/>
      <c r="B634" s="390" t="s">
        <v>209</v>
      </c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0"/>
    </row>
    <row r="635" spans="1:13" ht="18.75">
      <c r="A635" s="109"/>
      <c r="B635" s="390" t="s">
        <v>210</v>
      </c>
      <c r="C635" s="111">
        <f>SUM(C631+C610+C535+C496+C445+C271+C245+C214+C138+C91+C64+C26+C18)</f>
        <v>560173.19999999995</v>
      </c>
      <c r="D635" s="111">
        <f>SUM(D631+D610+D535+D496+D445+D271+D245+D214+D138+D91+D64+D26+D18)</f>
        <v>560303.19999999995</v>
      </c>
      <c r="E635" s="111">
        <f>SUM(E631+E610+E535+E496+E445+E271+E245+E214+E138+E91+E64+E26+E18)</f>
        <v>79879.25</v>
      </c>
      <c r="F635" s="111">
        <f>SUM(F631+F610+F535+F496+F445+F271+F245+F214+F138+F91+F64+F26+F18)</f>
        <v>62557.984999999993</v>
      </c>
      <c r="G635" s="111">
        <f>SUM(G631+G610+G535+G496+G445+G271+G245+G214+G138+G91+G64+G26+G18)</f>
        <v>207887.55</v>
      </c>
      <c r="H635" s="111">
        <f>SUM(H63+H138+H213+H246+H446+H536+H611+H631)</f>
        <v>22194.469999999998</v>
      </c>
      <c r="I635" s="111">
        <f>SUM(I63+I138+I213+I246+I446+I536+I611+I631)</f>
        <v>17292.100000000002</v>
      </c>
      <c r="J635" s="111">
        <f>SUM(J631+J610+J535+J496+J445+J271+J245+J214+J138+J91+J64+J26+J18)</f>
        <v>0</v>
      </c>
      <c r="K635" s="111">
        <f>SUM(K631+K610+K535+K496+K445+K271+K245+K214+K138+K91+K64+K26+K18)</f>
        <v>122885.25</v>
      </c>
      <c r="L635" s="111">
        <f>SUM(L631+L610+L535+L496+L445+L271+L245+L214+L138+L91+L64+L26+L18)</f>
        <v>0</v>
      </c>
      <c r="M635" s="110"/>
    </row>
    <row r="636" spans="1:13" ht="31.5">
      <c r="A636" s="156"/>
      <c r="B636" s="391" t="s">
        <v>211</v>
      </c>
      <c r="C636" s="158">
        <f>SUM(C632+C611+C536+C497+C446+C272+C246+C215+C139+C92+C65+C27+C20)</f>
        <v>26521.699999999997</v>
      </c>
      <c r="D636" s="158">
        <f>SUM(D632+D611+D536+D497+D446+D272+D246+D215+D139+D92+D65+D27+D20)</f>
        <v>26521.699999999997</v>
      </c>
      <c r="E636" s="158">
        <f>SUM(E632+E611+E536+E497+E446+E272+E246+E215+E139+E92+E65+E27+E20)</f>
        <v>13262.7</v>
      </c>
      <c r="F636" s="158">
        <f>SUM(F632+F611+F536+F497+F446+F272+F246+F215+F139+F92+F65+F27+F20)</f>
        <v>13262.7</v>
      </c>
      <c r="G636" s="158">
        <f>SUM(G632+G611+G536+G497+G446+G272+G246+G215+G139+G92+G65+G27+G20)</f>
        <v>6115.7</v>
      </c>
      <c r="H636" s="158">
        <f>SUM(H632+H611+H536+H497+H446+H272+H246+H215+H139+H92+H65+H27+H20)</f>
        <v>6115.7</v>
      </c>
      <c r="I636" s="158">
        <f>SUM(I632+I611+I536+I497+I446+I272+I246+I215+I139+I92+I65+I27+I20)</f>
        <v>194.20000000000002</v>
      </c>
      <c r="J636" s="158">
        <f>SUM(J632+J611+J536+J497+J446+J272+J246+J215+J139+J92+J65+J27+J20)</f>
        <v>0</v>
      </c>
      <c r="K636" s="158">
        <f>SUM(K632+K611+K536+K497+K446+K272+K246+K215+K139+K92+K65+K27+K20)</f>
        <v>1959</v>
      </c>
      <c r="L636" s="158">
        <f>SUM(L632+L611+L536+L497+L446+L272+L246+L215+L139+L92+L65+L27+L20)</f>
        <v>0</v>
      </c>
      <c r="M636" s="157"/>
    </row>
    <row r="637" spans="1:13">
      <c r="A637" s="108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</sheetData>
  <mergeCells count="87">
    <mergeCell ref="A25:A27"/>
    <mergeCell ref="A422:A424"/>
    <mergeCell ref="A491:A493"/>
    <mergeCell ref="I79:I84"/>
    <mergeCell ref="J79:J84"/>
    <mergeCell ref="A222:A231"/>
    <mergeCell ref="A141:A151"/>
    <mergeCell ref="A156:A157"/>
    <mergeCell ref="A216:L216"/>
    <mergeCell ref="A247:L247"/>
    <mergeCell ref="A273:L273"/>
    <mergeCell ref="A437:A438"/>
    <mergeCell ref="L387:L389"/>
    <mergeCell ref="A274:A362"/>
    <mergeCell ref="A248:A251"/>
    <mergeCell ref="A236:A237"/>
    <mergeCell ref="M79:M84"/>
    <mergeCell ref="A140:L140"/>
    <mergeCell ref="A104:A106"/>
    <mergeCell ref="A79:A84"/>
    <mergeCell ref="A94:A97"/>
    <mergeCell ref="A86:A88"/>
    <mergeCell ref="K79:K84"/>
    <mergeCell ref="L79:L84"/>
    <mergeCell ref="A107:A130"/>
    <mergeCell ref="F387:F389"/>
    <mergeCell ref="G387:G389"/>
    <mergeCell ref="H387:H389"/>
    <mergeCell ref="I387:I389"/>
    <mergeCell ref="A159:A161"/>
    <mergeCell ref="A207:A209"/>
    <mergeCell ref="A213:A215"/>
    <mergeCell ref="A162:A205"/>
    <mergeCell ref="A537:M537"/>
    <mergeCell ref="A519:A528"/>
    <mergeCell ref="A499:A514"/>
    <mergeCell ref="A455:A457"/>
    <mergeCell ref="A498:L498"/>
    <mergeCell ref="A612:M612"/>
    <mergeCell ref="A538:A547"/>
    <mergeCell ref="A572:A574"/>
    <mergeCell ref="A605:A607"/>
    <mergeCell ref="A575:A603"/>
    <mergeCell ref="A552:A570"/>
    <mergeCell ref="A7:L7"/>
    <mergeCell ref="A21:L21"/>
    <mergeCell ref="A28:L28"/>
    <mergeCell ref="A66:L66"/>
    <mergeCell ref="A93:L93"/>
    <mergeCell ref="A46:A52"/>
    <mergeCell ref="A29:A35"/>
    <mergeCell ref="A67:A74"/>
    <mergeCell ref="C79:C84"/>
    <mergeCell ref="D79:D84"/>
    <mergeCell ref="E79:E84"/>
    <mergeCell ref="A8:A15"/>
    <mergeCell ref="A22:A23"/>
    <mergeCell ref="F79:F84"/>
    <mergeCell ref="G79:G84"/>
    <mergeCell ref="H79:H84"/>
    <mergeCell ref="A1:M3"/>
    <mergeCell ref="A4:A6"/>
    <mergeCell ref="B4:B6"/>
    <mergeCell ref="C4:C6"/>
    <mergeCell ref="D4:D6"/>
    <mergeCell ref="E4:L4"/>
    <mergeCell ref="M4:M6"/>
    <mergeCell ref="E5:F5"/>
    <mergeCell ref="G5:H5"/>
    <mergeCell ref="I5:J5"/>
    <mergeCell ref="K5:L5"/>
    <mergeCell ref="M260:M264"/>
    <mergeCell ref="A495:A497"/>
    <mergeCell ref="A266:A268"/>
    <mergeCell ref="A256:A264"/>
    <mergeCell ref="A239:A241"/>
    <mergeCell ref="A397:A420"/>
    <mergeCell ref="A367:A392"/>
    <mergeCell ref="A448:A450"/>
    <mergeCell ref="A462:A489"/>
    <mergeCell ref="C387:C389"/>
    <mergeCell ref="D387:D389"/>
    <mergeCell ref="J387:J389"/>
    <mergeCell ref="K387:K389"/>
    <mergeCell ref="A447:L447"/>
    <mergeCell ref="A425:A432"/>
    <mergeCell ref="E387:E389"/>
  </mergeCells>
  <pageMargins left="0.23622047244094491" right="0.19685039370078741" top="0.39370078740157483" bottom="0.19685039370078741" header="0.23622047244094491" footer="0.19685039370078741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мониторинг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2016-07-20T11:10:51Z</dcterms:modified>
</cp:coreProperties>
</file>