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00" windowWidth="15120" windowHeight="7815" activeTab="1"/>
  </bookViews>
  <sheets>
    <sheet name="форма" sheetId="6" r:id="rId1"/>
    <sheet name="мониторинг (3)" sheetId="8" r:id="rId2"/>
  </sheets>
  <calcPr calcId="145621"/>
</workbook>
</file>

<file path=xl/calcChain.xml><?xml version="1.0" encoding="utf-8"?>
<calcChain xmlns="http://schemas.openxmlformats.org/spreadsheetml/2006/main">
  <c r="N406" i="8" l="1"/>
  <c r="M406" i="8"/>
  <c r="L406" i="8"/>
  <c r="K406" i="8"/>
  <c r="J406" i="8"/>
  <c r="I406" i="8"/>
  <c r="H406" i="8"/>
  <c r="G406" i="8"/>
  <c r="F406" i="8"/>
  <c r="E406" i="8"/>
  <c r="D406" i="8"/>
  <c r="C406" i="8"/>
  <c r="N405" i="8"/>
  <c r="M405" i="8"/>
  <c r="L405" i="8"/>
  <c r="K405" i="8"/>
  <c r="J405" i="8"/>
  <c r="I405" i="8"/>
  <c r="H405" i="8"/>
  <c r="G405" i="8"/>
  <c r="F405" i="8"/>
  <c r="E405" i="8"/>
  <c r="N403" i="8"/>
  <c r="M403" i="8"/>
  <c r="L403" i="8"/>
  <c r="K403" i="8"/>
  <c r="J403" i="8"/>
  <c r="I403" i="8"/>
  <c r="H403" i="8"/>
  <c r="G403" i="8"/>
  <c r="F403" i="8"/>
  <c r="E403" i="8"/>
  <c r="D403" i="8"/>
  <c r="C403" i="8"/>
  <c r="L308" i="8"/>
  <c r="K308" i="8"/>
  <c r="J308" i="8"/>
  <c r="I308" i="8"/>
  <c r="H308" i="8"/>
  <c r="G308" i="8"/>
  <c r="D308" i="8"/>
  <c r="C308" i="8"/>
  <c r="K306" i="8"/>
  <c r="J306" i="8"/>
  <c r="H306" i="8"/>
  <c r="F306" i="8"/>
  <c r="E306" i="8"/>
  <c r="N284" i="8"/>
  <c r="M266" i="8"/>
  <c r="L282" i="8"/>
  <c r="G282" i="8"/>
  <c r="G306" i="8" s="1"/>
  <c r="D282" i="8"/>
  <c r="C282" i="8"/>
  <c r="L272" i="8"/>
  <c r="J272" i="8"/>
  <c r="I272" i="8"/>
  <c r="I306" i="8" s="1"/>
  <c r="D272" i="8"/>
  <c r="D306" i="8" s="1"/>
  <c r="C272" i="8"/>
  <c r="L306" i="8" l="1"/>
  <c r="C306" i="8"/>
  <c r="N23" i="8"/>
  <c r="M23" i="8"/>
  <c r="N15" i="8"/>
  <c r="M15" i="8"/>
  <c r="N14" i="8"/>
  <c r="M14" i="8"/>
  <c r="L395" i="8"/>
  <c r="L399" i="8" s="1"/>
  <c r="L402" i="8"/>
  <c r="K402" i="8"/>
  <c r="J402" i="8"/>
  <c r="I402" i="8"/>
  <c r="K401" i="8"/>
  <c r="L401" i="8"/>
  <c r="J401" i="8"/>
  <c r="I401" i="8"/>
  <c r="H401" i="8"/>
  <c r="G401" i="8"/>
  <c r="F401" i="8"/>
  <c r="E401" i="8"/>
  <c r="D401" i="8"/>
  <c r="C401" i="8"/>
  <c r="M399" i="8"/>
  <c r="K399" i="8"/>
  <c r="J399" i="8"/>
  <c r="I399" i="8"/>
  <c r="H399" i="8"/>
  <c r="G399" i="8"/>
  <c r="F399" i="8"/>
  <c r="E399" i="8"/>
  <c r="D399" i="8"/>
  <c r="C399" i="8"/>
  <c r="N366" i="8"/>
  <c r="N364" i="8"/>
  <c r="N362" i="8"/>
  <c r="N360" i="8"/>
  <c r="N358" i="8"/>
  <c r="N356" i="8"/>
  <c r="M326" i="8"/>
  <c r="L249" i="8"/>
  <c r="K249" i="8"/>
  <c r="J249" i="8"/>
  <c r="I249" i="8"/>
  <c r="H249" i="8"/>
  <c r="G249" i="8"/>
  <c r="F249" i="8"/>
  <c r="E249" i="8"/>
  <c r="D249" i="8"/>
  <c r="C249" i="8"/>
  <c r="L247" i="8"/>
  <c r="K247" i="8"/>
  <c r="J247" i="8"/>
  <c r="I247" i="8"/>
  <c r="H247" i="8"/>
  <c r="G247" i="8"/>
  <c r="F247" i="8"/>
  <c r="E247" i="8"/>
  <c r="D247" i="8"/>
  <c r="C247" i="8"/>
  <c r="L211" i="8"/>
  <c r="K211" i="8"/>
  <c r="J211" i="8"/>
  <c r="N207" i="8"/>
  <c r="N211" i="8" s="1"/>
  <c r="M207" i="8"/>
  <c r="M211" i="8" s="1"/>
  <c r="E211" i="8"/>
  <c r="I211" i="8"/>
  <c r="H211" i="8"/>
  <c r="G211" i="8"/>
  <c r="F211" i="8"/>
  <c r="D211" i="8"/>
  <c r="C211" i="8"/>
  <c r="L209" i="8"/>
  <c r="K209" i="8"/>
  <c r="J209" i="8"/>
  <c r="I209" i="8"/>
  <c r="H209" i="8"/>
  <c r="G209" i="8"/>
  <c r="F209" i="8"/>
  <c r="E209" i="8"/>
  <c r="D209" i="8"/>
  <c r="C209" i="8"/>
  <c r="L124" i="8" l="1"/>
  <c r="K124" i="8"/>
  <c r="J124" i="8"/>
  <c r="H124" i="8"/>
  <c r="G124" i="8"/>
  <c r="E124" i="8"/>
  <c r="D124" i="8"/>
  <c r="C124" i="8"/>
  <c r="I124" i="8"/>
  <c r="F124" i="8"/>
  <c r="L122" i="8"/>
  <c r="K122" i="8"/>
  <c r="J122" i="8"/>
  <c r="I122" i="8"/>
  <c r="H122" i="8"/>
  <c r="G122" i="8"/>
  <c r="F122" i="8"/>
  <c r="E122" i="8"/>
  <c r="D122" i="8"/>
  <c r="C122" i="8"/>
  <c r="N120" i="8"/>
  <c r="M120" i="8"/>
  <c r="L92" i="8"/>
  <c r="K92" i="8"/>
  <c r="D92" i="8"/>
  <c r="L91" i="8"/>
  <c r="K91" i="8"/>
  <c r="G91" i="8"/>
  <c r="F91" i="8"/>
  <c r="E91" i="8"/>
  <c r="D91" i="8"/>
  <c r="M88" i="8" l="1"/>
  <c r="D67" i="8"/>
  <c r="C67" i="8"/>
  <c r="D65" i="8"/>
  <c r="C65" i="8"/>
  <c r="K67" i="8" l="1"/>
  <c r="K65" i="8"/>
  <c r="L67" i="8"/>
  <c r="L65" i="8"/>
  <c r="N63" i="8"/>
  <c r="M63" i="8"/>
  <c r="D47" i="8"/>
  <c r="K46" i="8"/>
  <c r="D46" i="8" s="1"/>
  <c r="C46" i="8"/>
  <c r="K45" i="8"/>
  <c r="D45" i="8" s="1"/>
  <c r="C45" i="8"/>
  <c r="K44" i="8"/>
  <c r="D44" i="8" s="1"/>
  <c r="K43" i="8"/>
  <c r="D43" i="8" s="1"/>
  <c r="K42" i="8"/>
  <c r="I42" i="8"/>
  <c r="C42" i="8"/>
  <c r="K41" i="8"/>
  <c r="I41" i="8"/>
  <c r="C41" i="8"/>
  <c r="K36" i="8"/>
  <c r="I36" i="8"/>
  <c r="C36" i="8"/>
  <c r="D35" i="8"/>
  <c r="K34" i="8"/>
  <c r="D34" i="8" s="1"/>
  <c r="I33" i="8"/>
  <c r="D33" i="8" s="1"/>
  <c r="D32" i="8"/>
  <c r="D30" i="8"/>
  <c r="C30" i="8"/>
  <c r="D36" i="8" l="1"/>
  <c r="D41" i="8"/>
  <c r="D42" i="8"/>
  <c r="L309" i="8"/>
  <c r="K309" i="8"/>
  <c r="J309" i="8"/>
  <c r="I309" i="8"/>
  <c r="H309" i="8"/>
  <c r="G309" i="8"/>
  <c r="F309" i="8"/>
  <c r="E309" i="8"/>
  <c r="D309" i="8"/>
  <c r="C309" i="8"/>
  <c r="F308" i="8"/>
  <c r="E308" i="8"/>
  <c r="N304" i="8"/>
  <c r="M304" i="8"/>
  <c r="N303" i="8"/>
  <c r="M303" i="8"/>
  <c r="N301" i="8"/>
  <c r="M301" i="8"/>
  <c r="N300" i="8"/>
  <c r="M300" i="8"/>
  <c r="N298" i="8"/>
  <c r="M298" i="8"/>
  <c r="N297" i="8"/>
  <c r="M297" i="8"/>
  <c r="N295" i="8"/>
  <c r="M295" i="8"/>
  <c r="N294" i="8"/>
  <c r="M294" i="8"/>
  <c r="N289" i="8"/>
  <c r="M289" i="8"/>
  <c r="M286" i="8"/>
  <c r="N286" i="8"/>
  <c r="N288" i="8"/>
  <c r="M288" i="8"/>
  <c r="N280" i="8"/>
  <c r="M280" i="8"/>
  <c r="N285" i="8"/>
  <c r="M285" i="8"/>
  <c r="M284" i="8" l="1"/>
  <c r="N283" i="8"/>
  <c r="M283" i="8"/>
  <c r="N282" i="8"/>
  <c r="M282" i="8"/>
  <c r="N279" i="8"/>
  <c r="M279" i="8"/>
  <c r="M274" i="8"/>
  <c r="N274" i="8"/>
  <c r="N309" i="8" s="1"/>
  <c r="N273" i="8"/>
  <c r="M273" i="8"/>
  <c r="N272" i="8"/>
  <c r="M272" i="8"/>
  <c r="N270" i="8"/>
  <c r="N269" i="8"/>
  <c r="M270" i="8"/>
  <c r="M269" i="8"/>
  <c r="N263" i="8"/>
  <c r="M263" i="8"/>
  <c r="N262" i="8"/>
  <c r="M262" i="8"/>
  <c r="N306" i="8" l="1"/>
  <c r="N308" i="8"/>
  <c r="M306" i="8"/>
  <c r="M308" i="8"/>
  <c r="M309" i="8"/>
  <c r="N398" i="8"/>
  <c r="N402" i="8" s="1"/>
  <c r="L388" i="8" l="1"/>
  <c r="K388" i="8"/>
  <c r="J388" i="8"/>
  <c r="I388" i="8"/>
  <c r="H388" i="8"/>
  <c r="G388" i="8"/>
  <c r="F388" i="8"/>
  <c r="E388" i="8"/>
  <c r="D388" i="8"/>
  <c r="C388" i="8"/>
  <c r="J382" i="8"/>
  <c r="J386" i="8" s="1"/>
  <c r="I386" i="8"/>
  <c r="H386" i="8"/>
  <c r="G386" i="8"/>
  <c r="F386" i="8"/>
  <c r="E386" i="8"/>
  <c r="D386" i="8"/>
  <c r="C386" i="8"/>
  <c r="L204" i="8" l="1"/>
  <c r="L237" i="8" s="1"/>
  <c r="K204" i="8"/>
  <c r="K237" i="8" s="1"/>
  <c r="J204" i="8"/>
  <c r="J237" i="8" s="1"/>
  <c r="I204" i="8"/>
  <c r="I237" i="8" s="1"/>
  <c r="H204" i="8"/>
  <c r="H237" i="8" s="1"/>
  <c r="G204" i="8"/>
  <c r="G237" i="8" s="1"/>
  <c r="F204" i="8"/>
  <c r="F237" i="8" s="1"/>
  <c r="E204" i="8"/>
  <c r="E237" i="8" s="1"/>
  <c r="D204" i="8"/>
  <c r="D237" i="8" s="1"/>
  <c r="C204" i="8"/>
  <c r="C237" i="8" s="1"/>
  <c r="L203" i="8"/>
  <c r="K203" i="8"/>
  <c r="J203" i="8"/>
  <c r="H203" i="8"/>
  <c r="C203" i="8"/>
  <c r="L193" i="8"/>
  <c r="K193" i="8"/>
  <c r="J193" i="8"/>
  <c r="I193" i="8"/>
  <c r="H193" i="8"/>
  <c r="G193" i="8"/>
  <c r="F193" i="8"/>
  <c r="E193" i="8"/>
  <c r="D193" i="8"/>
  <c r="C193" i="8"/>
  <c r="N196" i="8"/>
  <c r="M196" i="8"/>
  <c r="N195" i="8"/>
  <c r="N193" i="8" s="1"/>
  <c r="M195" i="8"/>
  <c r="M193" i="8" s="1"/>
  <c r="L147" i="8"/>
  <c r="K147" i="8"/>
  <c r="J147" i="8"/>
  <c r="I147" i="8"/>
  <c r="H147" i="8"/>
  <c r="G147" i="8"/>
  <c r="F147" i="8"/>
  <c r="E147" i="8"/>
  <c r="D147" i="8"/>
  <c r="C147" i="8"/>
  <c r="L145" i="8"/>
  <c r="K145" i="8"/>
  <c r="J145" i="8"/>
  <c r="I145" i="8"/>
  <c r="H145" i="8"/>
  <c r="G145" i="8"/>
  <c r="F145" i="8"/>
  <c r="E145" i="8"/>
  <c r="D145" i="8"/>
  <c r="C145" i="8"/>
  <c r="L105" i="8"/>
  <c r="K105" i="8"/>
  <c r="J105" i="8"/>
  <c r="I105" i="8"/>
  <c r="H105" i="8"/>
  <c r="G105" i="8"/>
  <c r="F105" i="8"/>
  <c r="E105" i="8"/>
  <c r="D105" i="8"/>
  <c r="C105" i="8"/>
  <c r="L103" i="8"/>
  <c r="K103" i="8"/>
  <c r="J103" i="8"/>
  <c r="I103" i="8"/>
  <c r="H103" i="8"/>
  <c r="G103" i="8"/>
  <c r="F103" i="8"/>
  <c r="E103" i="8"/>
  <c r="D103" i="8"/>
  <c r="C103" i="8"/>
  <c r="L19" i="8"/>
  <c r="L49" i="8" l="1"/>
  <c r="J49" i="8"/>
  <c r="H49" i="8"/>
  <c r="G49" i="8"/>
  <c r="F49" i="8"/>
  <c r="E49" i="8"/>
  <c r="C49" i="8"/>
  <c r="L50" i="8"/>
  <c r="J50" i="8"/>
  <c r="I50" i="8"/>
  <c r="H50" i="8"/>
  <c r="G50" i="8"/>
  <c r="F50" i="8"/>
  <c r="E50" i="8"/>
  <c r="C50" i="8"/>
  <c r="N42" i="8"/>
  <c r="K49" i="8"/>
  <c r="M42" i="8" l="1"/>
  <c r="D50" i="8"/>
  <c r="K50" i="8"/>
  <c r="I49" i="8"/>
  <c r="D49" i="8" l="1"/>
  <c r="N51" i="8"/>
  <c r="M51" i="8"/>
  <c r="L48" i="8"/>
  <c r="L60" i="8"/>
  <c r="K60" i="8"/>
  <c r="J60" i="8"/>
  <c r="I60" i="8"/>
  <c r="H60" i="8"/>
  <c r="G60" i="8"/>
  <c r="F60" i="8"/>
  <c r="E60" i="8"/>
  <c r="D60" i="8"/>
  <c r="C60" i="8"/>
  <c r="M366" i="8" l="1"/>
  <c r="N321" i="8" l="1"/>
  <c r="M321" i="8"/>
  <c r="K148" i="8" l="1"/>
  <c r="D148" i="8"/>
  <c r="C148" i="8"/>
  <c r="N144" i="8"/>
  <c r="N143" i="8"/>
  <c r="M144" i="8"/>
  <c r="M143" i="8"/>
  <c r="M148" i="8" l="1"/>
  <c r="M160" i="8"/>
  <c r="L111" i="8"/>
  <c r="L127" i="8" s="1"/>
  <c r="K111" i="8"/>
  <c r="K127" i="8" s="1"/>
  <c r="J111" i="8"/>
  <c r="J127" i="8" s="1"/>
  <c r="I111" i="8"/>
  <c r="I127" i="8" s="1"/>
  <c r="H111" i="8"/>
  <c r="H127" i="8" s="1"/>
  <c r="G111" i="8"/>
  <c r="G127" i="8" s="1"/>
  <c r="F111" i="8"/>
  <c r="F127" i="8" s="1"/>
  <c r="E111" i="8"/>
  <c r="E127" i="8" s="1"/>
  <c r="D111" i="8"/>
  <c r="D127" i="8" s="1"/>
  <c r="L113" i="8"/>
  <c r="L129" i="8" s="1"/>
  <c r="K113" i="8"/>
  <c r="K129" i="8" s="1"/>
  <c r="J113" i="8"/>
  <c r="J129" i="8" s="1"/>
  <c r="I113" i="8"/>
  <c r="I129" i="8" s="1"/>
  <c r="H113" i="8"/>
  <c r="H129" i="8" s="1"/>
  <c r="G113" i="8"/>
  <c r="G129" i="8" s="1"/>
  <c r="F113" i="8"/>
  <c r="F129" i="8" s="1"/>
  <c r="E113" i="8"/>
  <c r="E129" i="8" s="1"/>
  <c r="D113" i="8"/>
  <c r="D129" i="8" s="1"/>
  <c r="C113" i="8"/>
  <c r="C129" i="8" s="1"/>
  <c r="C111" i="8"/>
  <c r="C127" i="8" s="1"/>
  <c r="N109" i="8"/>
  <c r="M109" i="8"/>
  <c r="M113" i="8" l="1"/>
  <c r="L89" i="8"/>
  <c r="K89" i="8"/>
  <c r="J89" i="8"/>
  <c r="I89" i="8"/>
  <c r="H89" i="8"/>
  <c r="G89" i="8"/>
  <c r="F89" i="8"/>
  <c r="E89" i="8"/>
  <c r="D89" i="8"/>
  <c r="J91" i="8"/>
  <c r="I91" i="8"/>
  <c r="H91" i="8"/>
  <c r="C89" i="8"/>
  <c r="C91" i="8"/>
  <c r="L74" i="8" l="1"/>
  <c r="K74" i="8"/>
  <c r="J74" i="8"/>
  <c r="I74" i="8"/>
  <c r="H74" i="8"/>
  <c r="G74" i="8"/>
  <c r="F74" i="8"/>
  <c r="E74" i="8"/>
  <c r="D74" i="8"/>
  <c r="C74" i="8"/>
  <c r="G402" i="8" l="1"/>
  <c r="F402" i="8"/>
  <c r="E402" i="8"/>
  <c r="D402" i="8"/>
  <c r="C402" i="8"/>
  <c r="M398" i="8"/>
  <c r="M402" i="8" s="1"/>
  <c r="M397" i="8"/>
  <c r="G395" i="8"/>
  <c r="D395" i="8"/>
  <c r="C395" i="8"/>
  <c r="L389" i="8"/>
  <c r="K389" i="8"/>
  <c r="J389" i="8"/>
  <c r="I389" i="8"/>
  <c r="H389" i="8"/>
  <c r="G389" i="8"/>
  <c r="F389" i="8"/>
  <c r="E389" i="8"/>
  <c r="D389" i="8"/>
  <c r="C389" i="8"/>
  <c r="N385" i="8"/>
  <c r="N389" i="8" s="1"/>
  <c r="M385" i="8"/>
  <c r="M389" i="8" s="1"/>
  <c r="N384" i="8"/>
  <c r="M384" i="8"/>
  <c r="N382" i="8"/>
  <c r="M382" i="8"/>
  <c r="L386" i="8"/>
  <c r="K386" i="8"/>
  <c r="L374" i="8"/>
  <c r="K374" i="8"/>
  <c r="J374" i="8"/>
  <c r="I374" i="8"/>
  <c r="H374" i="8"/>
  <c r="G374" i="8"/>
  <c r="F374" i="8"/>
  <c r="E374" i="8"/>
  <c r="D374" i="8"/>
  <c r="C374" i="8"/>
  <c r="L372" i="8"/>
  <c r="K372" i="8"/>
  <c r="J372" i="8"/>
  <c r="I372" i="8"/>
  <c r="H372" i="8"/>
  <c r="G372" i="8"/>
  <c r="F372" i="8"/>
  <c r="E372" i="8"/>
  <c r="D372" i="8"/>
  <c r="C372" i="8"/>
  <c r="N370" i="8"/>
  <c r="N368" i="8"/>
  <c r="M370" i="8"/>
  <c r="M368" i="8"/>
  <c r="M364" i="8"/>
  <c r="M362" i="8"/>
  <c r="M360" i="8"/>
  <c r="M358" i="8"/>
  <c r="M356" i="8"/>
  <c r="L354" i="8"/>
  <c r="K354" i="8"/>
  <c r="J354" i="8"/>
  <c r="I354" i="8"/>
  <c r="H354" i="8"/>
  <c r="G354" i="8"/>
  <c r="F354" i="8"/>
  <c r="E354" i="8"/>
  <c r="D354" i="8"/>
  <c r="C354" i="8"/>
  <c r="L352" i="8"/>
  <c r="K352" i="8"/>
  <c r="J352" i="8"/>
  <c r="I352" i="8"/>
  <c r="H352" i="8"/>
  <c r="G352" i="8"/>
  <c r="F352" i="8"/>
  <c r="E352" i="8"/>
  <c r="D352" i="8"/>
  <c r="C352" i="8"/>
  <c r="N346" i="8"/>
  <c r="M346" i="8"/>
  <c r="N344" i="8"/>
  <c r="M344" i="8"/>
  <c r="L330" i="8"/>
  <c r="K330" i="8"/>
  <c r="J330" i="8"/>
  <c r="I330" i="8"/>
  <c r="H330" i="8"/>
  <c r="G330" i="8"/>
  <c r="F330" i="8"/>
  <c r="E330" i="8"/>
  <c r="D330" i="8"/>
  <c r="C330" i="8"/>
  <c r="L328" i="8"/>
  <c r="K328" i="8"/>
  <c r="J328" i="8"/>
  <c r="I328" i="8"/>
  <c r="H328" i="8"/>
  <c r="G328" i="8"/>
  <c r="F328" i="8"/>
  <c r="E328" i="8"/>
  <c r="D328" i="8"/>
  <c r="C328" i="8"/>
  <c r="N323" i="8"/>
  <c r="L254" i="8" l="1"/>
  <c r="K254" i="8"/>
  <c r="J254" i="8"/>
  <c r="I254" i="8"/>
  <c r="H254" i="8"/>
  <c r="G254" i="8"/>
  <c r="F254" i="8"/>
  <c r="E254" i="8"/>
  <c r="D254" i="8"/>
  <c r="C254" i="8"/>
  <c r="L252" i="8"/>
  <c r="K252" i="8"/>
  <c r="J252" i="8"/>
  <c r="I252" i="8"/>
  <c r="H252" i="8"/>
  <c r="G252" i="8"/>
  <c r="F252" i="8"/>
  <c r="E252" i="8"/>
  <c r="D252" i="8"/>
  <c r="C252" i="8"/>
  <c r="L243" i="8"/>
  <c r="K243" i="8"/>
  <c r="J243" i="8"/>
  <c r="I243" i="8"/>
  <c r="H243" i="8"/>
  <c r="G243" i="8"/>
  <c r="F243" i="8"/>
  <c r="E243" i="8"/>
  <c r="D243" i="8"/>
  <c r="C243" i="8"/>
  <c r="L241" i="8"/>
  <c r="K241" i="8"/>
  <c r="J241" i="8"/>
  <c r="I241" i="8"/>
  <c r="H241" i="8"/>
  <c r="G241" i="8"/>
  <c r="F241" i="8"/>
  <c r="E241" i="8"/>
  <c r="D241" i="8"/>
  <c r="C241" i="8"/>
  <c r="L231" i="8"/>
  <c r="K231" i="8"/>
  <c r="J231" i="8"/>
  <c r="I231" i="8"/>
  <c r="H231" i="8"/>
  <c r="G231" i="8"/>
  <c r="F231" i="8"/>
  <c r="E231" i="8"/>
  <c r="D231" i="8"/>
  <c r="C231" i="8"/>
  <c r="L229" i="8"/>
  <c r="K229" i="8"/>
  <c r="J229" i="8"/>
  <c r="I229" i="8"/>
  <c r="H229" i="8"/>
  <c r="G229" i="8"/>
  <c r="F229" i="8"/>
  <c r="E229" i="8"/>
  <c r="D229" i="8"/>
  <c r="C229" i="8"/>
  <c r="L223" i="8"/>
  <c r="K223" i="8"/>
  <c r="J223" i="8"/>
  <c r="I223" i="8"/>
  <c r="H223" i="8"/>
  <c r="G223" i="8"/>
  <c r="F223" i="8"/>
  <c r="E223" i="8"/>
  <c r="D223" i="8"/>
  <c r="C223" i="8"/>
  <c r="L221" i="8"/>
  <c r="K221" i="8"/>
  <c r="J221" i="8"/>
  <c r="I221" i="8"/>
  <c r="H221" i="8"/>
  <c r="G221" i="8"/>
  <c r="F221" i="8"/>
  <c r="E221" i="8"/>
  <c r="M221" i="8" s="1"/>
  <c r="D221" i="8"/>
  <c r="C221" i="8"/>
  <c r="M205" i="8"/>
  <c r="M209" i="8" s="1"/>
  <c r="K181" i="8"/>
  <c r="N184" i="8"/>
  <c r="N204" i="8" s="1"/>
  <c r="N237" i="8" s="1"/>
  <c r="M184" i="8"/>
  <c r="N191" i="8"/>
  <c r="M191" i="8"/>
  <c r="D191" i="8"/>
  <c r="K189" i="8"/>
  <c r="I189" i="8"/>
  <c r="H189" i="8"/>
  <c r="G189" i="8"/>
  <c r="F189" i="8"/>
  <c r="E189" i="8"/>
  <c r="C189" i="8"/>
  <c r="L181" i="8"/>
  <c r="J181" i="8"/>
  <c r="I181" i="8"/>
  <c r="H181" i="8"/>
  <c r="G181" i="8"/>
  <c r="F181" i="8"/>
  <c r="E181" i="8"/>
  <c r="D181" i="8"/>
  <c r="C181" i="8"/>
  <c r="L177" i="8"/>
  <c r="J177" i="8"/>
  <c r="F177" i="8"/>
  <c r="D177" i="8"/>
  <c r="C177" i="8"/>
  <c r="K236" i="8" l="1"/>
  <c r="H236" i="8"/>
  <c r="J236" i="8"/>
  <c r="L236" i="8"/>
  <c r="M189" i="8"/>
  <c r="L201" i="8"/>
  <c r="J201" i="8"/>
  <c r="J234" i="8" s="1"/>
  <c r="C201" i="8"/>
  <c r="H201" i="8"/>
  <c r="H234" i="8" s="1"/>
  <c r="K201" i="8"/>
  <c r="K234" i="8" s="1"/>
  <c r="D189" i="8"/>
  <c r="D201" i="8" s="1"/>
  <c r="D234" i="8" s="1"/>
  <c r="D203" i="8"/>
  <c r="M204" i="8"/>
  <c r="M237" i="8" s="1"/>
  <c r="N189" i="8"/>
  <c r="L170" i="8" l="1"/>
  <c r="K170" i="8"/>
  <c r="J170" i="8"/>
  <c r="I170" i="8"/>
  <c r="H170" i="8"/>
  <c r="G170" i="8"/>
  <c r="F170" i="8"/>
  <c r="E170" i="8"/>
  <c r="D170" i="8"/>
  <c r="C170" i="8"/>
  <c r="L168" i="8"/>
  <c r="K168" i="8"/>
  <c r="J168" i="8"/>
  <c r="I168" i="8"/>
  <c r="H168" i="8"/>
  <c r="G168" i="8"/>
  <c r="F168" i="8"/>
  <c r="E168" i="8"/>
  <c r="D168" i="8"/>
  <c r="C168" i="8"/>
  <c r="L165" i="8"/>
  <c r="K165" i="8"/>
  <c r="J165" i="8"/>
  <c r="I165" i="8"/>
  <c r="H165" i="8"/>
  <c r="G165" i="8"/>
  <c r="F165" i="8"/>
  <c r="E165" i="8"/>
  <c r="D165" i="8"/>
  <c r="C165" i="8"/>
  <c r="L163" i="8"/>
  <c r="K163" i="8"/>
  <c r="J163" i="8"/>
  <c r="I163" i="8"/>
  <c r="H163" i="8"/>
  <c r="G163" i="8"/>
  <c r="F163" i="8"/>
  <c r="E163" i="8"/>
  <c r="D163" i="8"/>
  <c r="C163" i="8"/>
  <c r="K151" i="8"/>
  <c r="F151" i="8"/>
  <c r="F153" i="8" s="1"/>
  <c r="E151" i="8"/>
  <c r="D151" i="8"/>
  <c r="D153" i="8" s="1"/>
  <c r="C151" i="8"/>
  <c r="C153" i="8" s="1"/>
  <c r="E153" i="8" l="1"/>
  <c r="K153" i="8"/>
  <c r="N126" i="8" l="1"/>
  <c r="M126" i="8"/>
  <c r="N101" i="8"/>
  <c r="M101" i="8"/>
  <c r="J92" i="8"/>
  <c r="I92" i="8"/>
  <c r="H92" i="8"/>
  <c r="G92" i="8"/>
  <c r="F92" i="8"/>
  <c r="E92" i="8"/>
  <c r="C92" i="8"/>
  <c r="M8" i="8"/>
  <c r="J67" i="8" l="1"/>
  <c r="I67" i="8"/>
  <c r="H67" i="8"/>
  <c r="G67" i="8"/>
  <c r="F67" i="8"/>
  <c r="E67" i="8"/>
  <c r="M67" i="8" s="1"/>
  <c r="J65" i="8"/>
  <c r="I65" i="8"/>
  <c r="H65" i="8"/>
  <c r="G65" i="8"/>
  <c r="F65" i="8"/>
  <c r="E65" i="8"/>
  <c r="D52" i="8"/>
  <c r="N67" i="8" l="1"/>
  <c r="M24" i="8"/>
  <c r="M334" i="8" l="1"/>
  <c r="N393" i="8"/>
  <c r="N401" i="8" s="1"/>
  <c r="M393" i="8"/>
  <c r="M401" i="8" s="1"/>
  <c r="N397" i="8"/>
  <c r="M395" i="8"/>
  <c r="N391" i="8"/>
  <c r="M391" i="8"/>
  <c r="N395" i="8" l="1"/>
  <c r="N399" i="8" s="1"/>
  <c r="N381" i="8"/>
  <c r="M381" i="8"/>
  <c r="N388" i="8" l="1"/>
  <c r="N386" i="8"/>
  <c r="M386" i="8"/>
  <c r="M388" i="8"/>
  <c r="N374" i="8"/>
  <c r="M374" i="8"/>
  <c r="N372" i="8"/>
  <c r="M372" i="8"/>
  <c r="N187" i="8" l="1"/>
  <c r="M187" i="8"/>
  <c r="N185" i="8"/>
  <c r="M185" i="8"/>
  <c r="N183" i="8"/>
  <c r="M183" i="8"/>
  <c r="N181" i="8"/>
  <c r="M181" i="8"/>
  <c r="N108" i="8" l="1"/>
  <c r="M108" i="8"/>
  <c r="L72" i="8" l="1"/>
  <c r="K72" i="8"/>
  <c r="H72" i="8"/>
  <c r="G72" i="8"/>
  <c r="F72" i="8"/>
  <c r="E72" i="8"/>
  <c r="L80" i="8" l="1"/>
  <c r="K80" i="8"/>
  <c r="J80" i="8"/>
  <c r="I80" i="8"/>
  <c r="H80" i="8"/>
  <c r="G80" i="8"/>
  <c r="F80" i="8"/>
  <c r="E80" i="8"/>
  <c r="D80" i="8"/>
  <c r="C80" i="8"/>
  <c r="L78" i="8"/>
  <c r="K78" i="8"/>
  <c r="J78" i="8"/>
  <c r="I78" i="8"/>
  <c r="H78" i="8"/>
  <c r="G78" i="8"/>
  <c r="F78" i="8"/>
  <c r="E78" i="8"/>
  <c r="D78" i="8"/>
  <c r="C78" i="8"/>
  <c r="N76" i="8"/>
  <c r="M76" i="8"/>
  <c r="L234" i="8"/>
  <c r="N88" i="8" l="1"/>
  <c r="L316" i="8" l="1"/>
  <c r="K316" i="8"/>
  <c r="J316" i="8"/>
  <c r="I316" i="8"/>
  <c r="H316" i="8"/>
  <c r="G316" i="8"/>
  <c r="F316" i="8"/>
  <c r="E316" i="8"/>
  <c r="M316" i="8" s="1"/>
  <c r="D316" i="8"/>
  <c r="C316" i="8"/>
  <c r="N313" i="8"/>
  <c r="N312" i="8"/>
  <c r="N311" i="8"/>
  <c r="M313" i="8"/>
  <c r="M312" i="8"/>
  <c r="M311" i="8"/>
  <c r="M310" i="8"/>
  <c r="L314" i="8"/>
  <c r="K314" i="8"/>
  <c r="J314" i="8"/>
  <c r="I314" i="8"/>
  <c r="H314" i="8"/>
  <c r="G314" i="8"/>
  <c r="F314" i="8"/>
  <c r="E314" i="8"/>
  <c r="D314" i="8"/>
  <c r="C314" i="8"/>
  <c r="N121" i="8"/>
  <c r="N119" i="8"/>
  <c r="N118" i="8"/>
  <c r="N117" i="8"/>
  <c r="N116" i="8"/>
  <c r="N115" i="8"/>
  <c r="M121" i="8"/>
  <c r="M119" i="8"/>
  <c r="M118" i="8"/>
  <c r="M117" i="8"/>
  <c r="M116" i="8"/>
  <c r="M115" i="8"/>
  <c r="N113" i="8"/>
  <c r="N110" i="8"/>
  <c r="M110" i="8"/>
  <c r="N107" i="8"/>
  <c r="M107" i="8"/>
  <c r="M111" i="8" s="1"/>
  <c r="M100" i="8"/>
  <c r="M99" i="8"/>
  <c r="N102" i="8"/>
  <c r="N100" i="8"/>
  <c r="N99" i="8"/>
  <c r="N87" i="8"/>
  <c r="M87" i="8"/>
  <c r="N86" i="8"/>
  <c r="M86" i="8"/>
  <c r="N85" i="8"/>
  <c r="M85" i="8"/>
  <c r="N84" i="8"/>
  <c r="M84" i="8"/>
  <c r="N83" i="8"/>
  <c r="N92" i="8" s="1"/>
  <c r="N82" i="8"/>
  <c r="M83" i="8"/>
  <c r="M82" i="8"/>
  <c r="N327" i="8"/>
  <c r="N326" i="8"/>
  <c r="N325" i="8"/>
  <c r="N324" i="8"/>
  <c r="N331" i="8" s="1"/>
  <c r="N379" i="8" s="1"/>
  <c r="M327" i="8"/>
  <c r="N111" i="8" l="1"/>
  <c r="N316" i="8"/>
  <c r="M92" i="8"/>
  <c r="M124" i="8"/>
  <c r="M122" i="8"/>
  <c r="N124" i="8"/>
  <c r="N122" i="8"/>
  <c r="M91" i="8"/>
  <c r="N91" i="8"/>
  <c r="M105" i="8"/>
  <c r="N105" i="8"/>
  <c r="N103" i="8"/>
  <c r="M103" i="8"/>
  <c r="M89" i="8"/>
  <c r="N89" i="8"/>
  <c r="N330" i="8"/>
  <c r="N328" i="8"/>
  <c r="M314" i="8"/>
  <c r="N314" i="8"/>
  <c r="N52" i="8"/>
  <c r="N53" i="8" s="1"/>
  <c r="M52" i="8"/>
  <c r="M53" i="8" s="1"/>
  <c r="N47" i="8"/>
  <c r="N46" i="8"/>
  <c r="N44" i="8"/>
  <c r="N43" i="8"/>
  <c r="N41" i="8"/>
  <c r="M47" i="8"/>
  <c r="M46" i="8"/>
  <c r="M44" i="8"/>
  <c r="M43" i="8"/>
  <c r="N36" i="8"/>
  <c r="N35" i="8"/>
  <c r="N34" i="8"/>
  <c r="N33" i="8"/>
  <c r="M36" i="8"/>
  <c r="M35" i="8"/>
  <c r="M34" i="8"/>
  <c r="N32" i="8"/>
  <c r="M32" i="8"/>
  <c r="N30" i="8"/>
  <c r="M30" i="8"/>
  <c r="N127" i="8" l="1"/>
  <c r="N129" i="8"/>
  <c r="M129" i="8"/>
  <c r="M127" i="8"/>
  <c r="N50" i="8"/>
  <c r="N60" i="8" s="1"/>
  <c r="M50" i="8"/>
  <c r="M60" i="8" s="1"/>
  <c r="N37" i="8"/>
  <c r="M33" i="8"/>
  <c r="M37" i="8" s="1"/>
  <c r="M41" i="8"/>
  <c r="N246" i="8" l="1"/>
  <c r="N249" i="8" s="1"/>
  <c r="N245" i="8"/>
  <c r="M246" i="8"/>
  <c r="M245" i="8"/>
  <c r="N251" i="8"/>
  <c r="N252" i="8" s="1"/>
  <c r="M251" i="8"/>
  <c r="M252" i="8" s="1"/>
  <c r="N240" i="8"/>
  <c r="M240" i="8"/>
  <c r="N239" i="8"/>
  <c r="M239" i="8"/>
  <c r="M247" i="8" l="1"/>
  <c r="N247" i="8"/>
  <c r="M241" i="8"/>
  <c r="N241" i="8"/>
  <c r="N233" i="8"/>
  <c r="M233" i="8"/>
  <c r="N231" i="8"/>
  <c r="M227" i="8"/>
  <c r="N227" i="8"/>
  <c r="N225" i="8"/>
  <c r="N229" i="8" s="1"/>
  <c r="M225" i="8"/>
  <c r="M229" i="8" s="1"/>
  <c r="N219" i="8"/>
  <c r="M219" i="8"/>
  <c r="N217" i="8"/>
  <c r="M217" i="8"/>
  <c r="N215" i="8"/>
  <c r="M215" i="8"/>
  <c r="N213" i="8"/>
  <c r="M213" i="8"/>
  <c r="M256" i="8" l="1"/>
  <c r="N221" i="8"/>
  <c r="M223" i="8"/>
  <c r="N223" i="8"/>
  <c r="N256" i="8"/>
  <c r="M231" i="8"/>
  <c r="N162" i="8"/>
  <c r="M162" i="8"/>
  <c r="M163" i="8" l="1"/>
  <c r="M165" i="8"/>
  <c r="N163" i="8"/>
  <c r="N165" i="8"/>
  <c r="N167" i="8"/>
  <c r="M167" i="8"/>
  <c r="N170" i="8" l="1"/>
  <c r="N174" i="8" s="1"/>
  <c r="N168" i="8"/>
  <c r="N172" i="8" s="1"/>
  <c r="M170" i="8"/>
  <c r="M174" i="8" s="1"/>
  <c r="M168" i="8"/>
  <c r="M172" i="8" s="1"/>
  <c r="N93" i="8"/>
  <c r="M93" i="8"/>
  <c r="N77" i="8"/>
  <c r="N78" i="8" s="1"/>
  <c r="M77" i="8"/>
  <c r="L75" i="8"/>
  <c r="K75" i="8"/>
  <c r="J75" i="8"/>
  <c r="J72" i="8" s="1"/>
  <c r="I75" i="8"/>
  <c r="I72" i="8" s="1"/>
  <c r="H75" i="8"/>
  <c r="G75" i="8"/>
  <c r="F75" i="8"/>
  <c r="E75" i="8"/>
  <c r="D75" i="8"/>
  <c r="D72" i="8" s="1"/>
  <c r="C75" i="8"/>
  <c r="C72" i="8" s="1"/>
  <c r="M71" i="8"/>
  <c r="M75" i="8" s="1"/>
  <c r="N71" i="8"/>
  <c r="N75" i="8" s="1"/>
  <c r="N97" i="8" s="1"/>
  <c r="N70" i="8"/>
  <c r="N74" i="8" s="1"/>
  <c r="M70" i="8"/>
  <c r="M74" i="8" s="1"/>
  <c r="N72" i="8" l="1"/>
  <c r="N94" i="8" s="1"/>
  <c r="M72" i="8"/>
  <c r="M80" i="8"/>
  <c r="M78" i="8"/>
  <c r="M64" i="8"/>
  <c r="N64" i="8"/>
  <c r="N62" i="8"/>
  <c r="M62" i="8"/>
  <c r="N65" i="8" l="1"/>
  <c r="M65" i="8"/>
  <c r="M94" i="8"/>
  <c r="N24" i="8"/>
  <c r="M25" i="8"/>
  <c r="N16" i="8"/>
  <c r="M16" i="8"/>
  <c r="N13" i="8"/>
  <c r="M13" i="8"/>
  <c r="N11" i="8"/>
  <c r="M11" i="8"/>
  <c r="N25" i="8" l="1"/>
  <c r="M27" i="8"/>
  <c r="N27" i="8"/>
  <c r="M350" i="8"/>
  <c r="N350" i="8"/>
  <c r="N348" i="8"/>
  <c r="M348" i="8"/>
  <c r="N342" i="8"/>
  <c r="M342" i="8"/>
  <c r="N340" i="8"/>
  <c r="M340" i="8"/>
  <c r="N338" i="8"/>
  <c r="M338" i="8"/>
  <c r="N336" i="8"/>
  <c r="M336" i="8"/>
  <c r="N334" i="8"/>
  <c r="N332" i="8"/>
  <c r="M332" i="8"/>
  <c r="M323" i="8"/>
  <c r="M324" i="8"/>
  <c r="M331" i="8" s="1"/>
  <c r="M379" i="8" s="1"/>
  <c r="M325" i="8"/>
  <c r="N352" i="8" l="1"/>
  <c r="M352" i="8"/>
  <c r="N354" i="8"/>
  <c r="M354" i="8"/>
  <c r="M328" i="8"/>
  <c r="M330" i="8"/>
  <c r="M156" i="8" l="1"/>
  <c r="N156" i="8"/>
  <c r="N155" i="8"/>
  <c r="M155" i="8"/>
  <c r="N150" i="8"/>
  <c r="N149" i="8"/>
  <c r="M150" i="8"/>
  <c r="M149" i="8"/>
  <c r="N142" i="8"/>
  <c r="N141" i="8"/>
  <c r="N140" i="8"/>
  <c r="N139" i="8"/>
  <c r="N138" i="8"/>
  <c r="M142" i="8"/>
  <c r="M141" i="8"/>
  <c r="M140" i="8"/>
  <c r="M139" i="8"/>
  <c r="M138" i="8"/>
  <c r="N137" i="8"/>
  <c r="M137" i="8"/>
  <c r="N147" i="8" l="1"/>
  <c r="N145" i="8"/>
  <c r="M145" i="8"/>
  <c r="M147" i="8"/>
  <c r="N318" i="8"/>
  <c r="M151" i="8"/>
  <c r="M153" i="8" s="1"/>
  <c r="N151" i="8"/>
  <c r="N153" i="8" s="1"/>
  <c r="M318" i="8"/>
  <c r="N135" i="8" l="1"/>
  <c r="N159" i="8" s="1"/>
  <c r="M135" i="8"/>
  <c r="M159" i="8" s="1"/>
  <c r="N133" i="8"/>
  <c r="N157" i="8" s="1"/>
  <c r="M133" i="8"/>
  <c r="M157" i="8" s="1"/>
  <c r="M376" i="8"/>
  <c r="N200" i="8"/>
  <c r="N177" i="8"/>
  <c r="N179" i="8"/>
  <c r="M200" i="8"/>
  <c r="M177" i="8"/>
  <c r="N205" i="8"/>
  <c r="N209" i="8" s="1"/>
  <c r="M179" i="8" l="1"/>
  <c r="N10" i="8" l="1"/>
  <c r="M10" i="8"/>
  <c r="N9" i="8"/>
  <c r="M9" i="8"/>
  <c r="M17" i="8" s="1"/>
  <c r="N8" i="8"/>
  <c r="N17" i="8" s="1"/>
  <c r="C130" i="8"/>
  <c r="D130" i="8"/>
  <c r="E130" i="8"/>
  <c r="F130" i="8"/>
  <c r="G130" i="8"/>
  <c r="H130" i="8"/>
  <c r="I130" i="8"/>
  <c r="J130" i="8"/>
  <c r="K130" i="8"/>
  <c r="L130" i="8"/>
  <c r="C133" i="8"/>
  <c r="D133" i="8"/>
  <c r="D157" i="8" s="1"/>
  <c r="E133" i="8"/>
  <c r="E157" i="8" s="1"/>
  <c r="F133" i="8"/>
  <c r="F157" i="8" s="1"/>
  <c r="G133" i="8"/>
  <c r="H133" i="8"/>
  <c r="I133" i="8"/>
  <c r="J133" i="8"/>
  <c r="K133" i="8"/>
  <c r="K157" i="8" s="1"/>
  <c r="L133" i="8"/>
  <c r="C135" i="8"/>
  <c r="D135" i="8"/>
  <c r="E135" i="8"/>
  <c r="E159" i="8" s="1"/>
  <c r="F135" i="8"/>
  <c r="F159" i="8" s="1"/>
  <c r="G135" i="8"/>
  <c r="H135" i="8"/>
  <c r="I135" i="8"/>
  <c r="J135" i="8"/>
  <c r="K135" i="8"/>
  <c r="K159" i="8" s="1"/>
  <c r="L135" i="8"/>
  <c r="L321" i="8"/>
  <c r="N254" i="8" l="1"/>
  <c r="M254" i="8"/>
  <c r="L17" i="8"/>
  <c r="J39" i="8" l="1"/>
  <c r="H39" i="8" l="1"/>
  <c r="K19" i="8" l="1"/>
  <c r="J19" i="8"/>
  <c r="I19" i="8"/>
  <c r="H19" i="8"/>
  <c r="G19" i="8"/>
  <c r="F19" i="8"/>
  <c r="E19" i="8"/>
  <c r="D19" i="8"/>
  <c r="C19" i="8"/>
  <c r="F17" i="8"/>
  <c r="E17" i="8"/>
  <c r="L376" i="8"/>
  <c r="L331" i="8"/>
  <c r="L379" i="8" s="1"/>
  <c r="K331" i="8"/>
  <c r="K379" i="8" s="1"/>
  <c r="J331" i="8"/>
  <c r="J379" i="8" s="1"/>
  <c r="I331" i="8"/>
  <c r="I379" i="8" s="1"/>
  <c r="H331" i="8"/>
  <c r="H379" i="8" s="1"/>
  <c r="G331" i="8"/>
  <c r="G379" i="8" s="1"/>
  <c r="F331" i="8"/>
  <c r="F379" i="8" s="1"/>
  <c r="E331" i="8"/>
  <c r="E379" i="8" s="1"/>
  <c r="D331" i="8"/>
  <c r="D379" i="8" s="1"/>
  <c r="C331" i="8"/>
  <c r="C379" i="8" s="1"/>
  <c r="K321" i="8"/>
  <c r="J321" i="8"/>
  <c r="I321" i="8"/>
  <c r="H321" i="8"/>
  <c r="G321" i="8"/>
  <c r="F321" i="8"/>
  <c r="E321" i="8"/>
  <c r="D321" i="8"/>
  <c r="C321" i="8"/>
  <c r="M249" i="8"/>
  <c r="N243" i="8"/>
  <c r="M243" i="8"/>
  <c r="L175" i="8"/>
  <c r="K175" i="8"/>
  <c r="J175" i="8"/>
  <c r="I175" i="8"/>
  <c r="H175" i="8"/>
  <c r="G175" i="8"/>
  <c r="F175" i="8"/>
  <c r="E175" i="8"/>
  <c r="D175" i="8"/>
  <c r="C175" i="8"/>
  <c r="L151" i="8"/>
  <c r="J151" i="8"/>
  <c r="I151" i="8"/>
  <c r="H151" i="8"/>
  <c r="G151" i="8"/>
  <c r="L160" i="8"/>
  <c r="K160" i="8"/>
  <c r="J160" i="8"/>
  <c r="I160" i="8"/>
  <c r="H160" i="8"/>
  <c r="G160" i="8"/>
  <c r="F160" i="8"/>
  <c r="E160" i="8"/>
  <c r="D160" i="8"/>
  <c r="C160" i="8"/>
  <c r="L97" i="8"/>
  <c r="H97" i="8"/>
  <c r="G97" i="8"/>
  <c r="F97" i="8"/>
  <c r="E97" i="8"/>
  <c r="N80" i="8"/>
  <c r="N96" i="8" s="1"/>
  <c r="L94" i="8"/>
  <c r="K94" i="8"/>
  <c r="J94" i="8"/>
  <c r="I94" i="8"/>
  <c r="H94" i="8"/>
  <c r="G94" i="8"/>
  <c r="F94" i="8"/>
  <c r="E94" i="8"/>
  <c r="D94" i="8"/>
  <c r="K97" i="8"/>
  <c r="L53" i="8"/>
  <c r="K53" i="8"/>
  <c r="J53" i="8"/>
  <c r="I53" i="8"/>
  <c r="H53" i="8"/>
  <c r="G53" i="8"/>
  <c r="F53" i="8"/>
  <c r="E53" i="8"/>
  <c r="C53" i="8"/>
  <c r="D53" i="8"/>
  <c r="L39" i="8"/>
  <c r="K39" i="8"/>
  <c r="G39" i="8"/>
  <c r="F39" i="8"/>
  <c r="E39" i="8"/>
  <c r="L37" i="8"/>
  <c r="K37" i="8"/>
  <c r="J37" i="8"/>
  <c r="H37" i="8"/>
  <c r="G37" i="8"/>
  <c r="F37" i="8"/>
  <c r="E37" i="8"/>
  <c r="D39" i="8"/>
  <c r="I39" i="8"/>
  <c r="C39" i="8"/>
  <c r="H27" i="8"/>
  <c r="G27" i="8"/>
  <c r="L25" i="8"/>
  <c r="L27" i="8" s="1"/>
  <c r="K25" i="8"/>
  <c r="K27" i="8" s="1"/>
  <c r="J25" i="8"/>
  <c r="J27" i="8" s="1"/>
  <c r="I25" i="8"/>
  <c r="I27" i="8" s="1"/>
  <c r="F25" i="8"/>
  <c r="F27" i="8" s="1"/>
  <c r="E25" i="8"/>
  <c r="E27" i="8" s="1"/>
  <c r="D25" i="8"/>
  <c r="D27" i="8" s="1"/>
  <c r="C25" i="8"/>
  <c r="C27" i="8" s="1"/>
  <c r="K17" i="8"/>
  <c r="J17" i="8"/>
  <c r="I17" i="8"/>
  <c r="H17" i="8"/>
  <c r="G17" i="8"/>
  <c r="D17" i="8"/>
  <c r="C17" i="8"/>
  <c r="L57" i="8" l="1"/>
  <c r="M19" i="8"/>
  <c r="H55" i="8"/>
  <c r="H59" i="8" s="1"/>
  <c r="J55" i="8"/>
  <c r="J59" i="8" s="1"/>
  <c r="L55" i="8"/>
  <c r="L59" i="8" s="1"/>
  <c r="H153" i="8"/>
  <c r="H159" i="8" s="1"/>
  <c r="H157" i="8"/>
  <c r="J153" i="8"/>
  <c r="J159" i="8" s="1"/>
  <c r="J157" i="8"/>
  <c r="G157" i="8"/>
  <c r="G153" i="8"/>
  <c r="G159" i="8" s="1"/>
  <c r="I157" i="8"/>
  <c r="I153" i="8"/>
  <c r="I159" i="8" s="1"/>
  <c r="L153" i="8"/>
  <c r="L159" i="8" s="1"/>
  <c r="L157" i="8"/>
  <c r="J97" i="8"/>
  <c r="M39" i="8"/>
  <c r="N39" i="8"/>
  <c r="N19" i="8"/>
  <c r="L320" i="8"/>
  <c r="F55" i="8"/>
  <c r="F59" i="8" s="1"/>
  <c r="C97" i="8"/>
  <c r="I97" i="8"/>
  <c r="D376" i="8"/>
  <c r="I376" i="8"/>
  <c r="D97" i="8"/>
  <c r="D159" i="8"/>
  <c r="C96" i="8"/>
  <c r="C159" i="8"/>
  <c r="D96" i="8"/>
  <c r="F96" i="8"/>
  <c r="H96" i="8"/>
  <c r="J96" i="8"/>
  <c r="L96" i="8"/>
  <c r="D172" i="8"/>
  <c r="F172" i="8"/>
  <c r="H172" i="8"/>
  <c r="J172" i="8"/>
  <c r="L172" i="8"/>
  <c r="D174" i="8"/>
  <c r="F174" i="8"/>
  <c r="H174" i="8"/>
  <c r="J174" i="8"/>
  <c r="L174" i="8"/>
  <c r="D256" i="8"/>
  <c r="F256" i="8"/>
  <c r="H256" i="8"/>
  <c r="J256" i="8"/>
  <c r="L256" i="8"/>
  <c r="D258" i="8"/>
  <c r="F258" i="8"/>
  <c r="H258" i="8"/>
  <c r="J258" i="8"/>
  <c r="L258" i="8"/>
  <c r="F318" i="8"/>
  <c r="H318" i="8"/>
  <c r="J318" i="8"/>
  <c r="L318" i="8"/>
  <c r="D320" i="8"/>
  <c r="F320" i="8"/>
  <c r="H320" i="8"/>
  <c r="J320" i="8"/>
  <c r="C378" i="8"/>
  <c r="C405" i="8" s="1"/>
  <c r="E378" i="8"/>
  <c r="K378" i="8"/>
  <c r="F378" i="8"/>
  <c r="J378" i="8"/>
  <c r="C94" i="8"/>
  <c r="E96" i="8"/>
  <c r="G96" i="8"/>
  <c r="I96" i="8"/>
  <c r="K96" i="8"/>
  <c r="C172" i="8"/>
  <c r="E172" i="8"/>
  <c r="G172" i="8"/>
  <c r="I172" i="8"/>
  <c r="K172" i="8"/>
  <c r="C174" i="8"/>
  <c r="E174" i="8"/>
  <c r="G174" i="8"/>
  <c r="I174" i="8"/>
  <c r="K174" i="8"/>
  <c r="C256" i="8"/>
  <c r="E256" i="8"/>
  <c r="G256" i="8"/>
  <c r="I256" i="8"/>
  <c r="K256" i="8"/>
  <c r="C258" i="8"/>
  <c r="E258" i="8"/>
  <c r="G258" i="8"/>
  <c r="I258" i="8"/>
  <c r="K258" i="8"/>
  <c r="E318" i="8"/>
  <c r="G318" i="8"/>
  <c r="C320" i="8"/>
  <c r="E320" i="8"/>
  <c r="G320" i="8"/>
  <c r="I320" i="8"/>
  <c r="K320" i="8"/>
  <c r="C376" i="8"/>
  <c r="D378" i="8"/>
  <c r="D405" i="8" s="1"/>
  <c r="L378" i="8"/>
  <c r="J376" i="8"/>
  <c r="G378" i="8"/>
  <c r="I378" i="8"/>
  <c r="D55" i="8"/>
  <c r="D59" i="8" s="1"/>
  <c r="C157" i="8"/>
  <c r="C318" i="8"/>
  <c r="I318" i="8"/>
  <c r="K318" i="8"/>
  <c r="F376" i="8"/>
  <c r="D318" i="8"/>
  <c r="E376" i="8"/>
  <c r="G376" i="8"/>
  <c r="K376" i="8"/>
  <c r="C37" i="8"/>
  <c r="I37" i="8"/>
  <c r="C55" i="8"/>
  <c r="C59" i="8" s="1"/>
  <c r="E55" i="8"/>
  <c r="E59" i="8" s="1"/>
  <c r="G55" i="8"/>
  <c r="G59" i="8" s="1"/>
  <c r="I55" i="8"/>
  <c r="I59" i="8" s="1"/>
  <c r="K55" i="8"/>
  <c r="K59" i="8" s="1"/>
  <c r="D37" i="8"/>
  <c r="N320" i="8" l="1"/>
  <c r="M378" i="8"/>
  <c r="M97" i="8"/>
  <c r="M320" i="8"/>
  <c r="M96" i="8"/>
  <c r="N55" i="8"/>
  <c r="M55" i="8"/>
  <c r="M258" i="8"/>
  <c r="N258" i="8"/>
  <c r="N376" i="8" l="1"/>
  <c r="H378" i="8"/>
  <c r="H376" i="8"/>
  <c r="N378" i="8" l="1"/>
  <c r="C234" i="8"/>
  <c r="D236" i="8" l="1"/>
  <c r="K48" i="8"/>
  <c r="I48" i="8"/>
  <c r="G48" i="8"/>
  <c r="C48" i="8"/>
  <c r="D48" i="8"/>
  <c r="J48" i="8"/>
  <c r="H48" i="8"/>
  <c r="F48" i="8"/>
  <c r="N45" i="8"/>
  <c r="N48" i="8" s="1"/>
  <c r="E48" i="8"/>
  <c r="M45" i="8"/>
  <c r="M48" i="8" s="1"/>
  <c r="C236" i="8" l="1"/>
  <c r="M57" i="8"/>
  <c r="N57" i="8"/>
  <c r="D57" i="8"/>
  <c r="C57" i="8"/>
  <c r="I57" i="8"/>
  <c r="K57" i="8"/>
  <c r="E57" i="8"/>
  <c r="F57" i="8"/>
  <c r="H57" i="8"/>
  <c r="J57" i="8"/>
  <c r="G57" i="8"/>
  <c r="M49" i="8"/>
  <c r="M59" i="8" s="1"/>
  <c r="N49" i="8"/>
  <c r="N59" i="8" s="1"/>
  <c r="N199" i="8"/>
  <c r="N203" i="8" s="1"/>
  <c r="N236" i="8" s="1"/>
  <c r="M199" i="8"/>
  <c r="M203" i="8" s="1"/>
  <c r="M236" i="8" s="1"/>
  <c r="I197" i="8"/>
  <c r="I201" i="8" s="1"/>
  <c r="I234" i="8" s="1"/>
  <c r="I203" i="8"/>
  <c r="I236" i="8" s="1"/>
  <c r="G197" i="8"/>
  <c r="G201" i="8" s="1"/>
  <c r="G234" i="8" s="1"/>
  <c r="G203" i="8"/>
  <c r="G236" i="8" s="1"/>
  <c r="F203" i="8"/>
  <c r="F236" i="8" s="1"/>
  <c r="F197" i="8"/>
  <c r="F201" i="8" s="1"/>
  <c r="F234" i="8" s="1"/>
  <c r="E197" i="8"/>
  <c r="M197" i="8" s="1"/>
  <c r="M201" i="8" s="1"/>
  <c r="M234" i="8" s="1"/>
  <c r="E203" i="8"/>
  <c r="E236" i="8" s="1"/>
  <c r="E201" i="8" l="1"/>
  <c r="E234" i="8" s="1"/>
  <c r="N197" i="8"/>
  <c r="N201" i="8" s="1"/>
  <c r="N234" i="8" s="1"/>
</calcChain>
</file>

<file path=xl/sharedStrings.xml><?xml version="1.0" encoding="utf-8"?>
<sst xmlns="http://schemas.openxmlformats.org/spreadsheetml/2006/main" count="480" uniqueCount="198">
  <si>
    <t>План</t>
  </si>
  <si>
    <t>Факт</t>
  </si>
  <si>
    <t>Итого по программе</t>
  </si>
  <si>
    <t>Запланировано по программе на текущий год (тыс.рублей)</t>
  </si>
  <si>
    <t xml:space="preserve">Ф.И.О исполнителя номер телефона </t>
  </si>
  <si>
    <r>
      <t xml:space="preserve">Наименование мероприятия </t>
    </r>
    <r>
      <rPr>
        <b/>
        <sz val="14"/>
        <color indexed="10"/>
        <rFont val="Times New Roman"/>
        <family val="1"/>
        <charset val="204"/>
      </rPr>
      <t>(согласно паспорта программы (подпрограммы)!!!</t>
    </r>
  </si>
  <si>
    <t>Фактически утверждено в бюджете на отчетную дату (тыс.руб.)</t>
  </si>
  <si>
    <t>объем исполнения расходных обязательств</t>
  </si>
  <si>
    <t xml:space="preserve">Достигнутые результаты выполнения программных мероприятий </t>
  </si>
  <si>
    <t>1 квартал</t>
  </si>
  <si>
    <t>2 квартал</t>
  </si>
  <si>
    <t>3 квартал</t>
  </si>
  <si>
    <t>4 квартал</t>
  </si>
  <si>
    <r>
      <t xml:space="preserve">Мониторинг выполнения Сетевого план-графика расходования бюджетных средств программным методом по состоянию на 31 марта 2015 года
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отчетная дата</t>
    </r>
    <r>
      <rPr>
        <b/>
        <sz val="16"/>
        <rFont val="Times New Roman"/>
        <family val="1"/>
        <charset val="204"/>
      </rPr>
      <t xml:space="preserve">
</t>
    </r>
  </si>
  <si>
    <t>Наименование муниципальной программы</t>
  </si>
  <si>
    <t>Наименование подпрограммы</t>
  </si>
  <si>
    <t>Итого по подпрограмме</t>
  </si>
  <si>
    <t>Муниципальная программа "Молодежь города Туапсе"</t>
  </si>
  <si>
    <t>Муниципальная программа "Развитие физической культуры и спорта в городе Туапсе"</t>
  </si>
  <si>
    <t>Муниципальная программа "Развитие культуры, искусства и кинематографии города Туапсе"</t>
  </si>
  <si>
    <t>Культура города Туапсе</t>
  </si>
  <si>
    <t>Совершенствование деятельности муниципальных учреждений отрасли "Культура, искусство и кинематография города Туапсе"</t>
  </si>
  <si>
    <t>Муниципальная программа "Социальная поддержка граждан города Туапсе"</t>
  </si>
  <si>
    <t>Развитие мер социальной поддержки отдельных категорий граждан</t>
  </si>
  <si>
    <t>Поддержка социально ориентированных некоммерческих организаций, осуществляющих деятельность в городе Туапсе</t>
  </si>
  <si>
    <t>Муниципальная программа "Комплексное и устойчивое развитие города Туапсе в сфере строительства, архитектуры и дорожного хозяйства"</t>
  </si>
  <si>
    <t>Подготовка градостроительной и землестроительной документации на территории города Туапсе</t>
  </si>
  <si>
    <t>Муниципальная программа "Развитие жилищно-коммунального хозяйства"</t>
  </si>
  <si>
    <t>Содержание и развитие  коммунального хозяйства города Туапсе</t>
  </si>
  <si>
    <t>Благоустройство города Туапсе</t>
  </si>
  <si>
    <t>Муниципальная программа "Социально-экономическое развитие города Туапсе"</t>
  </si>
  <si>
    <t>Формирование и продвижение экономически и инвестиционного привлекательного образа муниципального образования</t>
  </si>
  <si>
    <t>Городу Воинской Славы Туапсе-новый облик</t>
  </si>
  <si>
    <t>Муниципальная поддержка малого и среднего предпринимательства</t>
  </si>
  <si>
    <t>Муниципальная программа "Информационное общество города Туапсе"</t>
  </si>
  <si>
    <t>Информационный регион</t>
  </si>
  <si>
    <t>Муниципальная программа "Обеспечение безопасности населения"</t>
  </si>
  <si>
    <t>Мероприятия по гражданской обороне, предупреждению и ликвидации чрезвычайных ситуаций, стихийных бедствий и их последствий в городе Туапсе</t>
  </si>
  <si>
    <t xml:space="preserve">Пожарная безопасность в городе Туапсе </t>
  </si>
  <si>
    <t>Профилактика терроризма и экстремизма в городе Туапсе</t>
  </si>
  <si>
    <t>Противодействие коррупции в городе Туапсе</t>
  </si>
  <si>
    <t>Муниципальная программа "Развитие гражданского общества и укрепление единства российской нации на территории города Туапсе"</t>
  </si>
  <si>
    <t>Поддержка деятельности территориального общественного самоуправления</t>
  </si>
  <si>
    <t>Гармонизация межнациональных отношений и развитие национальных культур в городе Туапсе</t>
  </si>
  <si>
    <t>Укрепление единства российской нации на территории города Туапсе</t>
  </si>
  <si>
    <t>Муниципальная программа "Развитие топливно-энергетического комплекса города Туапсе"</t>
  </si>
  <si>
    <t>Газификация города Туапсе</t>
  </si>
  <si>
    <t>Муниципальная программа "Муниципальное управление города Туапсе"</t>
  </si>
  <si>
    <t>Организация муниципального управления</t>
  </si>
  <si>
    <t>Муниципальные финансы</t>
  </si>
  <si>
    <t>Муниципальная программа "Доступная среда"</t>
  </si>
  <si>
    <t>Отдельные мероприятия по управлению реализацией муниципальной программы</t>
  </si>
  <si>
    <t>Проведение мероприятий, направленных на гражданское и патриотическое воспитание, молодых граждан Туапсинского городского поселения</t>
  </si>
  <si>
    <t>Физическая культура и спорт (организация и проведение спортивно-массовых мероприятий)</t>
  </si>
  <si>
    <t>Организация и проведение соревнований городского уровня (Турниры, Чемпионаты, Первенства города по видам спорта)</t>
  </si>
  <si>
    <t>Внесение органом местного самоуправления обязательных и дополнительных взносов на капитальный ремонт общего имущества за муниципальные помещения, расположенные в многоквартирных домах.</t>
  </si>
  <si>
    <t>Капитальный ремонт муниципальных жилых помещений</t>
  </si>
  <si>
    <t>участие в ежегодном Международном Инвестиционном Форуме «Сочи» (оплата аренды выставочной площади, сувенирная продукция, разработка мультимедийной презентации инвестиционных проектов города Туапсе)</t>
  </si>
  <si>
    <t>Зимнее содержание дорог</t>
  </si>
  <si>
    <t>Финансовый резерв на предупрежде-ние и ликвидацию чрезвычайных ситуаций на территории города Туапсе</t>
  </si>
  <si>
    <t>Организация и проведение различных мероприятий, направленных на формирование нетерпимости в обществе к коррупционному поведению, в рамках ежегодно отмечаемого 9 декабря международного дня борьбы с коррупцией</t>
  </si>
  <si>
    <t>Расходы на содержание МКУ «Центр по обеспечению деятельности органов местного самоуправления»</t>
  </si>
  <si>
    <t>всего</t>
  </si>
  <si>
    <t>Расходы на содержание МКУ «Централизованная бухгалтерия органов местного самоуправления»</t>
  </si>
  <si>
    <t>итого по всем программам</t>
  </si>
  <si>
    <t>Расходы на содержание МКУ Туапсинского городского поселения "Управление по делам ГО и ЧС"</t>
  </si>
  <si>
    <t>Обеспечение доступности для маломобильных граждан наземных пешеходных переходов (обозначенных дорожными знаками и/или разметкой инженерных сооружений или участок проезжей части для движения пешеходов через дорогу), расположенных на автомобильных дорогах местного значения города Туапсе.</t>
  </si>
  <si>
    <t>Формирование резерва бюджетных средств</t>
  </si>
  <si>
    <t>Реализация мероприятий в сфере торговли и транспорта</t>
  </si>
  <si>
    <t xml:space="preserve">Предоставление субсидии МБУ ТГП "Торговое  и транспортое обслуживание" для осуществления деятельности по реализации вопросов местного значения в области торговли, общественного питания, бытового обслуживания, организации регулярных пассажирских перевозок автомобильным транспортом на территории Туапсинского городского поселения  </t>
  </si>
  <si>
    <t>Финансирование расходов по содержанию муниципального казенного учреждения Туапсинского городского поселения «Управление капитального строительства»  для реализации мероприятий в сфере строительства, реконструкции муниципальных объектов.</t>
  </si>
  <si>
    <r>
      <t xml:space="preserve">                                 </t>
    </r>
    <r>
      <rPr>
        <b/>
        <sz val="10"/>
        <rFont val="Arial"/>
        <family val="2"/>
        <charset val="204"/>
      </rPr>
      <t xml:space="preserve">  краевой бюджет</t>
    </r>
  </si>
  <si>
    <r>
      <t xml:space="preserve">Создание и обеспечение деятельности административной комиссии </t>
    </r>
    <r>
      <rPr>
        <b/>
        <sz val="12"/>
        <rFont val="Times New Roman"/>
        <family val="1"/>
        <charset val="204"/>
      </rPr>
      <t xml:space="preserve"> краевой бюджет</t>
    </r>
  </si>
  <si>
    <t>Итого по подпрограмме:</t>
  </si>
  <si>
    <t>Итого по программе :</t>
  </si>
  <si>
    <t>0,0</t>
  </si>
  <si>
    <t>в том числе:</t>
  </si>
  <si>
    <t>за счет средств местного бюджета</t>
  </si>
  <si>
    <t>за счет средств краевого (федерального) бюджета</t>
  </si>
  <si>
    <t>за счет средств краевого (федерального бюджета)</t>
  </si>
  <si>
    <t>Расходы на передачу полномочий по созданию, содержанию и организации деятельность АСС и (или) АСФ на территории города Туапсе</t>
  </si>
  <si>
    <t>Разработка проектов планировки территории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</si>
  <si>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</t>
  </si>
  <si>
    <t>Проведение мероприятий, направленных на формирование здорового образа жизни  молодежи  и профилактику безнадзорности и правонарушений среди несовершеннолетних Туапсинского городского поселения</t>
  </si>
  <si>
    <t>Проведение мероприятий направленных на интеллектуальное, культурное, этическое и эстетическое и духовно-нравственное воспитание молодежи Туапсинского городского поселения</t>
  </si>
  <si>
    <t>Обеспечение участия в краевых, районных и городских летних оздоровительных и обучающих лагерях, базах отдыха, пансионатах, а также организация и проведение лагеря-семинара для молодежного актива города Туапсе</t>
  </si>
  <si>
    <t>Строительство, реконструкция, ремонт дорог, благоустройство участков автодорожной сети</t>
  </si>
  <si>
    <t>Расходы на обеспечение функций отдела имущественных и земельных отношений</t>
  </si>
  <si>
    <t>Формирование расходов на исполнение судебных актов по решениям судебных органов</t>
  </si>
  <si>
    <t>Мероприятия,направленные на увеличение доходной части бюджета</t>
  </si>
  <si>
    <t>Информационное обеспечение и сопровождение</t>
  </si>
  <si>
    <t>подпрограмма "Управление муниципальным имуществом и земельными ресурсами"</t>
  </si>
  <si>
    <t>Развитие и содержание сетей электроснабжения</t>
  </si>
  <si>
    <t>Основное мероприятие "Обеспечение безопасности людей на водных объектах"</t>
  </si>
  <si>
    <t xml:space="preserve">Показатель непосредственного результата реализации мероприятия </t>
  </si>
  <si>
    <t xml:space="preserve">Субсидирование из местного бюджета части затрат на уплату первого взноса при 
заключении договора финансовой аренды (лизинга), понесенных 
субъектами малого и среднего предпринимательства
</t>
  </si>
  <si>
    <t>Подпрограмма «Создание условий для предоставления транспортных услуг населению и организация транспортного обслуживания населения города Туапсе»</t>
  </si>
  <si>
    <t>Приобритение национальных экспонатов для организации (обновления) постоянно действующих экспозиций (выставок) в историко-краеведческом музее им. Полетаева по тематике истории, культуры народов города Туапсе</t>
  </si>
  <si>
    <t xml:space="preserve">Приобритение книг (журналов) для обновления постоянно действующих выставки на базе Центральной библиотечной ситсемы по тематике и культуры народов </t>
  </si>
  <si>
    <t>Выплата процентов по кредитам</t>
  </si>
  <si>
    <t>Обеспечение доступности для маломобильных граждан остановочных пунктов общественного пассажирского транспорта, расположенных на автомобильных дорогах местного значения.</t>
  </si>
  <si>
    <t>Обеспечение деятельности Муниципального казенного учреждения "Туапсинский городской молодежный центр" и организация работы специалистов по работе с молодежью</t>
  </si>
  <si>
    <t>Организация работы с молодёжью по месту жительства.                                                                                                                                                                                                        Развитие системы дворовых спортивных площадок и клубов по интересам молодёжи</t>
  </si>
  <si>
    <t>итого по подпрограмме</t>
  </si>
  <si>
    <t>в том числе местный бюджет</t>
  </si>
  <si>
    <t>Субсидия на выполнение муниципального задания МБУ "Управление земельных ресурсов</t>
  </si>
  <si>
    <t>Муниципальная программа "Формирование современной городской среды"</t>
  </si>
  <si>
    <t>Отдельные мероприятия муниципальной программы</t>
  </si>
  <si>
    <t>итого за год</t>
  </si>
  <si>
    <r>
      <t xml:space="preserve">Предоставление молодым семьям, в том числе с ребенком(детьми) и молодым семьям при рождении (усыновлении) ребенка, социальных выплат на приобретение (строительство) жилья, в том числе в виде оплаты первоначального взноса при получении жилищного (ипотечного жилищного) кредита или займа на приобретение(строительство) жилья, а также на погашение основной суммы долга и уплату процентов по этим жилищным (ипотечным жилищным) кредитам или займам на условиях софинансирования из федерального и краевого бюджетов                                                    </t>
    </r>
    <r>
      <rPr>
        <b/>
        <sz val="11"/>
        <rFont val="Times New Roman"/>
        <family val="1"/>
        <charset val="204"/>
      </rPr>
      <t>местный бюджет</t>
    </r>
  </si>
  <si>
    <r>
      <t xml:space="preserve">за счет средств </t>
    </r>
    <r>
      <rPr>
        <b/>
        <sz val="11"/>
        <rFont val="Times New Roman"/>
        <family val="1"/>
        <charset val="204"/>
      </rPr>
      <t xml:space="preserve">краевого </t>
    </r>
    <r>
      <rPr>
        <sz val="11"/>
        <rFont val="Times New Roman"/>
        <family val="1"/>
        <charset val="204"/>
      </rPr>
      <t>(федерального) бюджета</t>
    </r>
  </si>
  <si>
    <t>Изготовление проектно-сметной документации по капитальному ремонту общего имущества многоквартирных домов и мониторинг тех. состояния</t>
  </si>
  <si>
    <t>Выполнение капитального ремонта внутриквартирных инженерных систем электроснабжения, холодного и горячего водоснабжения, тепломнабжения, газового оборудования в муниципальных жилых помещениях, с приведением их в соответствие с требованиями федерального законодательства об энергосбережении.</t>
  </si>
  <si>
    <t xml:space="preserve">Проект расчетной санитарно-защитной зоны очистных сооружений, экологическая экспертиза по обследованию грунта </t>
  </si>
  <si>
    <t>Организационные мероприятия, направленные на предупреждение самовольного строительства, демонтаж капитальных строений</t>
  </si>
  <si>
    <t>Приобретение с установкой канализационно-насосной станции (пляж Приморье)</t>
  </si>
  <si>
    <t>Формирование (увеличение) уставных фондов муниципальных унитарных предприятий</t>
  </si>
  <si>
    <t>Реконструкция парка "50-летия Победы"</t>
  </si>
  <si>
    <r>
      <t xml:space="preserve">Комплектование  книжных фондов библиотек  </t>
    </r>
    <r>
      <rPr>
        <b/>
        <sz val="10"/>
        <rFont val="Arial"/>
        <family val="2"/>
        <charset val="204"/>
      </rPr>
      <t>местный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бюджет</t>
    </r>
  </si>
  <si>
    <r>
      <t xml:space="preserve">Комплектование  книжных фондов библиотек  </t>
    </r>
    <r>
      <rPr>
        <b/>
        <sz val="10"/>
        <rFont val="Arial"/>
        <family val="2"/>
        <charset val="204"/>
      </rPr>
      <t xml:space="preserve"> федеральный  бюджет</t>
    </r>
  </si>
  <si>
    <r>
      <t xml:space="preserve">Сохранение историко- культурного наследия Туапсинского городского поселения, включающего разработку и раелизацию проектов исследования, восстановления, консервации и музеефикации памятников истории и культуры, их охранных зон  </t>
    </r>
    <r>
      <rPr>
        <b/>
        <sz val="10"/>
        <rFont val="Arial"/>
        <family val="2"/>
        <charset val="204"/>
      </rPr>
      <t>местный бюджет</t>
    </r>
  </si>
  <si>
    <r>
      <t xml:space="preserve">Укрепление материальной базы учреждений культуры, искусства и кинематографии </t>
    </r>
    <r>
      <rPr>
        <b/>
        <sz val="10"/>
        <rFont val="Arial"/>
        <family val="2"/>
        <charset val="204"/>
      </rPr>
      <t xml:space="preserve"> местный  бюджет</t>
    </r>
  </si>
  <si>
    <r>
      <t xml:space="preserve">Развитие народного творчества и профессионального искусства, организация досуга населения </t>
    </r>
    <r>
      <rPr>
        <b/>
        <sz val="10"/>
        <rFont val="Arial"/>
        <family val="2"/>
        <charset val="204"/>
      </rPr>
      <t>местный бюджет</t>
    </r>
  </si>
  <si>
    <r>
      <t xml:space="preserve">Чествование юбиляров, выдающихся деятелей культуры, искусства и кинематографии Туапсинского городского поселения </t>
    </r>
    <r>
      <rPr>
        <b/>
        <sz val="10"/>
        <rFont val="Arial"/>
        <family val="2"/>
        <charset val="204"/>
      </rPr>
      <t>местный бюджет</t>
    </r>
  </si>
  <si>
    <r>
      <t xml:space="preserve">Организация и проведение мероприятий, посвященных памятным датам и знаменательным событиям Международного, Российского и краевого значения, а также иных мероприятий по распоряжениям администрации Туапсинского городского поселения  Туапсинского района и постановлениям Законодательного Собрания Краснодарского края </t>
    </r>
    <r>
      <rPr>
        <b/>
        <sz val="10"/>
        <rFont val="Arial"/>
        <family val="2"/>
        <charset val="204"/>
      </rPr>
      <t>местный бюджет</t>
    </r>
  </si>
  <si>
    <t>Социальная поддержка отдельных категорий граждан</t>
  </si>
  <si>
    <t>Выплата дополнительного материального обеспечения, доплат к пенсиям, пособий и компенсаций 500 руб. на каждого несовершеннолетнего ребенка.</t>
  </si>
  <si>
    <r>
      <t xml:space="preserve">Ремонт автомобильных дорог общего пользования местного значения,  (в целях реализации мероприятий подпрограммы 
«Строительство и реконструкция, капитальный ремонт и ремонт автомобильных дорог общего пользования  местного значения на территории Краснодарского края» государственной программы Краснодарского края «Развитие сети автомобильных дорог Краснодарского края») (ул. Володарского, ул. Калараша, ул.Ленинградская, ул.Новицкого, ул.Полетаева, ул.Бондаренко, ул.Фрунзе)  </t>
    </r>
    <r>
      <rPr>
        <b/>
        <sz val="11"/>
        <color indexed="8"/>
        <rFont val="Times New Roman"/>
        <family val="1"/>
        <charset val="204"/>
      </rPr>
      <t xml:space="preserve"> местный бюджет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</si>
  <si>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Ликвидация последствий чрезвычайной ситуации на автомобильных дорогах общего пользования местного значения в г.Туапсе (в целях реализации мероприятий подпрограммы 
«Строительство и реконструкция, капитальный ремонт и ремонт автомобильных дорог общего пользования  местного значения на территории Краснодарского края» государственной программы Краснодарского края «Развитие сети автомобильных дорог Краснодарского края») (ул.Вольная, ул.Короленко, ул.Нижне-Кордонная, ул. Гоголя, ул.Деповская) </t>
    </r>
    <r>
      <rPr>
        <b/>
        <sz val="11"/>
        <rFont val="Times New Roman"/>
        <family val="1"/>
        <charset val="204"/>
      </rPr>
      <t xml:space="preserve">местный бюджет    </t>
    </r>
    <r>
      <rPr>
        <sz val="11"/>
        <rFont val="Times New Roman"/>
        <family val="1"/>
        <charset val="204"/>
      </rPr>
      <t xml:space="preserve">                                              
</t>
    </r>
  </si>
  <si>
    <t xml:space="preserve">Замена насоса на главной канализационной насосной станции по ул.Гагарина </t>
  </si>
  <si>
    <t>Отдельные мероприятия программы</t>
  </si>
  <si>
    <t>Монтаж системы автомотического полива с обустройством газонов набережной в г. Туапсе</t>
  </si>
  <si>
    <t>Проектно-изыскательские работы по объекту: Многофункциональный спортивный комплекс "Туапсе" по ул. Калараша в г. Туапсе"</t>
  </si>
  <si>
    <t xml:space="preserve">Проектно-изыскательские работы по объекту: Благоустройство привокзальной площади в г. Туапсе </t>
  </si>
  <si>
    <t>Благоустройство территории в районе остановки по ул. Калараша</t>
  </si>
  <si>
    <t>Развитие транспортной инфраструктуры города Туапсе</t>
  </si>
  <si>
    <t>Реализация мероприятий муниципальной программы «Информационное общество города Туапсе»</t>
  </si>
  <si>
    <t>Мероприятия по ликвидации последствий чрезвычайной ситуации,возникшей в результате подтопления, произошедшем на территории Туапсинского гор.поселения 24 октября 2018г.</t>
  </si>
  <si>
    <t xml:space="preserve">Мероприятия по профилактике терроризма и экстремизма </t>
  </si>
  <si>
    <t>Расходы на обеспечение деятельности (оказание услуг) муниципальных учреждений по передаваемым полномочиям (участие в профилактике терроризма и экстремизма)</t>
  </si>
  <si>
    <t>Расходы на обеспечение деятельности (оказание услуг) муниципальных учреждений по передаваемым полномочиям (на обеспечение безопасности людей на водных объектах, охране их жизни и здоровья)</t>
  </si>
  <si>
    <t>Премия победителям конкурса «Лучший орган территориального общественного самоуправления»</t>
  </si>
  <si>
    <t>Реализация мероприятий по укреплению единства российской нации на территории города Туапсе</t>
  </si>
  <si>
    <t>Реконструкция ВЛ-0,4 кВ от ТП-21 с установкой КТП по ул. Ключевая (проект)</t>
  </si>
  <si>
    <t>Реконструкция ТП- 143 (проект)</t>
  </si>
  <si>
    <t xml:space="preserve">Реконструкция ЛП-10 кВ от ТП-11 до ТП-44 (проект) </t>
  </si>
  <si>
    <t>Реконструкция ВЛИ -0,4 кВ к жилому дому по ул. Стадион Нефтяников №1 (СМР)</t>
  </si>
  <si>
    <t xml:space="preserve">Создание условий для выполнения органами местного самоуправления своих полномочий </t>
  </si>
  <si>
    <t>Расходы на обеспечение функций органов местного самоуправления</t>
  </si>
  <si>
    <t xml:space="preserve">Организация внешнего финансового контроля за правомерным и целевым использованием бюджетных средств </t>
  </si>
  <si>
    <t>Оценка недвижимости, признание прав и регулирование отношений по муниципальной собственности</t>
  </si>
  <si>
    <t>Благоустройство общественных территорий</t>
  </si>
  <si>
    <t>Благоустройство дворовых территорий согласно адресному перечню дворовых территорий</t>
  </si>
  <si>
    <t>Строительство, реконструкция, капитальный ремонт и ремонт автомобильных дорог общего пользования, в том числе дорог в поселениях (за исключением дорог федерального значения).</t>
  </si>
  <si>
    <t>Содержание автомобильных дорог общего пользования местного значения, в том числе дорог в поселениях (за исключением автомобильных дорог федерального значения), включая проектные работы</t>
  </si>
  <si>
    <t>Капитальный ремонт насосной станции с заменой технологического оборудования</t>
  </si>
  <si>
    <t>Проектирование,строительство и ремонт объектов уличного освещения</t>
  </si>
  <si>
    <t xml:space="preserve">Содержание  и благоустройство мест захоронения </t>
  </si>
  <si>
    <t>Озеленение территории города Туапсе</t>
  </si>
  <si>
    <t>Организация уборки, сбора и вывоза мусора с территории города Туапсе</t>
  </si>
  <si>
    <t>Приобретение специализированной техники и оборудования</t>
  </si>
  <si>
    <t xml:space="preserve">Прочее благоустройство города Туапсе </t>
  </si>
  <si>
    <t>Изготовление и установка постамента Герою Советского Союза на Аллее Героев у стены "Туапсе-Город Воинской Славы"</t>
  </si>
  <si>
    <r>
      <t xml:space="preserve">Благоустройство детских и спортивных площадок                  </t>
    </r>
    <r>
      <rPr>
        <b/>
        <sz val="12"/>
        <rFont val="Times New Roman"/>
        <family val="1"/>
        <charset val="204"/>
      </rPr>
      <t>(краевой бюджет)</t>
    </r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</si>
  <si>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</si>
  <si>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Расходы на обеспечение деятельности (оказание услуг) муниципальных учреждений</t>
  </si>
  <si>
    <r>
      <t xml:space="preserve">предоставление субсидий учреждениям культуры </t>
    </r>
    <r>
      <rPr>
        <b/>
        <sz val="10"/>
        <rFont val="Arial"/>
        <family val="2"/>
        <charset val="204"/>
      </rPr>
      <t>местный бюджет</t>
    </r>
  </si>
  <si>
    <r>
      <t xml:space="preserve">предоставление субсидий учреждениям кинематографии </t>
    </r>
    <r>
      <rPr>
        <b/>
        <sz val="10"/>
        <rFont val="Arial"/>
        <family val="2"/>
        <charset val="204"/>
      </rPr>
      <t>местный бюджет</t>
    </r>
  </si>
  <si>
    <r>
      <t xml:space="preserve">субсидии на обеспечение развития и укрепление материально- технической базы, творческой деятельности муниципальных театров  </t>
    </r>
    <r>
      <rPr>
        <b/>
        <sz val="10"/>
        <rFont val="Arial"/>
        <family val="2"/>
        <charset val="204"/>
      </rPr>
      <t>краевой бюджет</t>
    </r>
  </si>
  <si>
    <r>
      <t xml:space="preserve">субсидии на обеспечение развития и укрепление материально- технической базы, творческой деятельности муниципальных театров  </t>
    </r>
    <r>
      <rPr>
        <b/>
        <sz val="10"/>
        <rFont val="Arial"/>
        <family val="2"/>
        <charset val="204"/>
      </rPr>
      <t>федеральный бюджет</t>
    </r>
  </si>
  <si>
    <t xml:space="preserve">обеспечение деятельности Централизованной библиотечной системы </t>
  </si>
  <si>
    <r>
      <t xml:space="preserve">обеспечение деятельности Централизованной бухгалтерии культуры </t>
    </r>
    <r>
      <rPr>
        <b/>
        <sz val="10"/>
        <rFont val="Arial"/>
        <family val="2"/>
        <charset val="204"/>
      </rPr>
      <t>местный бюджет</t>
    </r>
  </si>
  <si>
    <t>Жилище</t>
  </si>
  <si>
    <t>Входная группа к территории городского пляжа в г. Туапсе</t>
  </si>
  <si>
    <t>Средства резервного фонда администрации Краснодарского края</t>
  </si>
  <si>
    <t>Газопроводы высокого давления</t>
  </si>
  <si>
    <t>Газопровод высокого давления от ГРС "Туапсе" к ГГРП 4 в г. Туапсе</t>
  </si>
  <si>
    <t>Распределительные газопроводы среднего давления</t>
  </si>
  <si>
    <t>Закольцовка газопровода среднего давления от ул. Калараша до ул. Б.Хмельницкого с установкой ГРП</t>
  </si>
  <si>
    <t>Подводящий газопровод среднего давления к мкр."Грознефть в г.Туапсе с установкой ГРП 51,ГРП 52,ГРП 53 ГРП 54,ГРП 55</t>
  </si>
  <si>
    <t>Распределительные газопроводы среднего и  низкого давления по микрорайонам</t>
  </si>
  <si>
    <t>Распределительные газопроводы среднего и низкого давления по улПугачевская,пер.Пугачевский,ул.Маяковского,ул.Шапсугская,ул.Короленко,ул.Вольная с установкой ГРП-40</t>
  </si>
  <si>
    <t>Распределительный газопровод среднего и низкого давления по ул. Весенняя с установкой ГРП-62 и ГРП-61 в г.Туапсе</t>
  </si>
  <si>
    <t>Распределительный газопровод низкого давления к жилым домам  по ул.Лазурная,ул.Ключевая с установкой ГРП и газопроводами -отводами среднего давления в г.Туапсе</t>
  </si>
  <si>
    <t>Распределительный газопровод низкого давления к многоквартирным домам по ул.Калараша (нечетная сторона от дома №17 до дома №33) в г.Туапсе</t>
  </si>
  <si>
    <t>Мероприятия по техническому обслуживанию газопроводов в г.Туапсе</t>
  </si>
  <si>
    <t>Мероприятия по техническому диагностированию газопроводов</t>
  </si>
  <si>
    <r>
      <t xml:space="preserve">Мониторинг выполнения Сетевого план-графика расходования бюджетных средств программным методом по состоянию на  31.12.2019
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отчетная дата</t>
    </r>
    <r>
      <rPr>
        <b/>
        <sz val="16"/>
        <rFont val="Times New Roman"/>
        <family val="1"/>
        <charset val="204"/>
      </rPr>
      <t xml:space="preserve">
</t>
    </r>
  </si>
  <si>
    <t>Содержание и развитие  жилищного хозяйства города Туапсе</t>
  </si>
  <si>
    <t>Создание условий для массового отдыха жителей и организация обустройства мест массового отдыха населения</t>
  </si>
  <si>
    <t>Мероприятия по пожарной безопасности</t>
  </si>
  <si>
    <t>Организационное и материально-техническое укрепление базы, развитие деятельности муниципального казенного учреждения "Туапсинский городской молодежный центр"</t>
  </si>
  <si>
    <t>Организация работы спортивно-игровых площадок по месту жительства и временная трудовая занятость подростков и молодежи</t>
  </si>
  <si>
    <t>Мероприятия по оформлению правоустанавливающих документов обслуживанию газопроводов в г.Туапсе</t>
  </si>
  <si>
    <t>Распределительный газопровод низкого давления по ул.Грибоедова, ул.Говорова, туп.Говорова в г. Туапсе</t>
  </si>
  <si>
    <t>Расширение системы газораспределения г.Туапсе газопровод среднего давления от ГРП-23 по ул.Комсомольская для закольцовки района ул.М.Жукова с установкой ГРП</t>
  </si>
  <si>
    <t xml:space="preserve">Распределительные газопроводы среднего и низкого давления по ул.Новицкого, пер.Уральский, ул.Фурманова, пер.Самарский, ул.Киселева, ул.Крутая с установкой ГРП-38 ГРП-41 </t>
  </si>
  <si>
    <t>Распределительный газопровод низкого давления к многоквартирным жилым домам по ул.Звездная 14а, 16а, 16б, жилым домам по ул.Звездная, ул.Щедрина, ул.8Марта, ул.Курортная в г.Туапсе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</si>
</sst>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165" fontId="6" fillId="0" borderId="0"/>
    <xf numFmtId="164" fontId="1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694">
    <xf numFmtId="0" fontId="0" fillId="0" borderId="0" xfId="0"/>
    <xf numFmtId="0" fontId="1" fillId="0" borderId="0" xfId="1" applyProtection="1">
      <protection locked="0"/>
    </xf>
    <xf numFmtId="0" fontId="3" fillId="0" borderId="0" xfId="1" applyFont="1" applyProtection="1">
      <protection locked="0"/>
    </xf>
    <xf numFmtId="0" fontId="1" fillId="0" borderId="0" xfId="1"/>
    <xf numFmtId="0" fontId="1" fillId="0" borderId="4" xfId="1" applyBorder="1"/>
    <xf numFmtId="0" fontId="4" fillId="3" borderId="14" xfId="1" applyFont="1" applyFill="1" applyBorder="1" applyAlignment="1" applyProtection="1">
      <alignment horizontal="center" vertical="center" wrapText="1"/>
      <protection locked="0"/>
    </xf>
    <xf numFmtId="0" fontId="5" fillId="3" borderId="13" xfId="1" applyFont="1" applyFill="1" applyBorder="1" applyAlignment="1" applyProtection="1">
      <alignment horizontal="center" vertical="center" wrapText="1"/>
      <protection locked="0"/>
    </xf>
    <xf numFmtId="165" fontId="5" fillId="3" borderId="13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12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 wrapText="1"/>
      <protection locked="0"/>
    </xf>
    <xf numFmtId="165" fontId="5" fillId="4" borderId="13" xfId="3" applyNumberFormat="1" applyFont="1" applyFill="1" applyBorder="1" applyAlignment="1" applyProtection="1">
      <alignment horizontal="center" vertical="center" wrapText="1"/>
      <protection locked="0"/>
    </xf>
    <xf numFmtId="165" fontId="5" fillId="4" borderId="1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Border="1"/>
    <xf numFmtId="0" fontId="1" fillId="0" borderId="7" xfId="1" applyBorder="1"/>
    <xf numFmtId="0" fontId="1" fillId="0" borderId="10" xfId="1" applyBorder="1"/>
    <xf numFmtId="0" fontId="1" fillId="0" borderId="11" xfId="1" applyBorder="1"/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1" fillId="0" borderId="5" xfId="1" applyBorder="1"/>
    <xf numFmtId="0" fontId="1" fillId="0" borderId="15" xfId="1" applyBorder="1"/>
    <xf numFmtId="0" fontId="1" fillId="0" borderId="8" xfId="1" applyBorder="1"/>
    <xf numFmtId="165" fontId="5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Protection="1">
      <protection locked="0"/>
    </xf>
    <xf numFmtId="0" fontId="1" fillId="0" borderId="9" xfId="1" applyBorder="1"/>
    <xf numFmtId="0" fontId="12" fillId="0" borderId="0" xfId="1" applyFont="1"/>
    <xf numFmtId="0" fontId="4" fillId="3" borderId="24" xfId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165" fontId="5" fillId="3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>
      <alignment horizontal="center" vertical="center" wrapText="1"/>
    </xf>
    <xf numFmtId="0" fontId="22" fillId="3" borderId="4" xfId="7" applyFont="1" applyFill="1" applyBorder="1" applyAlignment="1" applyProtection="1">
      <alignment horizontal="left" vertical="top" wrapText="1"/>
    </xf>
    <xf numFmtId="2" fontId="22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165" fontId="5" fillId="3" borderId="4" xfId="6" applyNumberFormat="1" applyFont="1" applyFill="1" applyBorder="1" applyAlignment="1" applyProtection="1">
      <alignment horizontal="center" vertical="center" wrapText="1"/>
    </xf>
    <xf numFmtId="0" fontId="1" fillId="3" borderId="4" xfId="1" applyFill="1" applyBorder="1"/>
    <xf numFmtId="165" fontId="5" fillId="3" borderId="8" xfId="3" applyNumberFormat="1" applyFont="1" applyFill="1" applyBorder="1" applyAlignment="1" applyProtection="1">
      <alignment horizontal="center" vertical="center" wrapText="1"/>
      <protection locked="0"/>
    </xf>
    <xf numFmtId="164" fontId="5" fillId="3" borderId="4" xfId="6" applyFont="1" applyFill="1" applyBorder="1" applyAlignment="1" applyProtection="1">
      <alignment horizontal="center" vertical="center" wrapText="1"/>
    </xf>
    <xf numFmtId="165" fontId="32" fillId="3" borderId="4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26" xfId="6" applyNumberFormat="1" applyFont="1" applyFill="1" applyBorder="1" applyAlignment="1" applyProtection="1">
      <alignment horizontal="center" vertical="center" wrapText="1"/>
    </xf>
    <xf numFmtId="165" fontId="32" fillId="3" borderId="11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Fill="1" applyBorder="1"/>
    <xf numFmtId="0" fontId="19" fillId="5" borderId="4" xfId="1" applyFont="1" applyFill="1" applyBorder="1" applyAlignment="1">
      <alignment horizontal="center" vertical="center" wrapText="1"/>
    </xf>
    <xf numFmtId="165" fontId="32" fillId="3" borderId="30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26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4" xfId="3" applyNumberFormat="1" applyFont="1" applyFill="1" applyBorder="1" applyAlignment="1" applyProtection="1">
      <alignment horizontal="left" vertical="center" wrapText="1"/>
      <protection locked="0"/>
    </xf>
    <xf numFmtId="0" fontId="16" fillId="3" borderId="4" xfId="1" applyFont="1" applyFill="1" applyBorder="1" applyAlignment="1">
      <alignment horizontal="right" vertical="center"/>
    </xf>
    <xf numFmtId="0" fontId="24" fillId="3" borderId="4" xfId="0" applyFont="1" applyFill="1" applyBorder="1" applyAlignment="1">
      <alignment vertical="center" wrapText="1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  <protection locked="0"/>
    </xf>
    <xf numFmtId="0" fontId="17" fillId="3" borderId="4" xfId="1" applyFont="1" applyFill="1" applyBorder="1" applyAlignment="1" applyProtection="1">
      <alignment horizontal="left" vertical="center" wrapText="1"/>
      <protection locked="0"/>
    </xf>
    <xf numFmtId="166" fontId="29" fillId="3" borderId="4" xfId="6" applyNumberFormat="1" applyFont="1" applyFill="1" applyBorder="1" applyAlignment="1" applyProtection="1">
      <alignment horizontal="right" vertical="center" wrapText="1"/>
    </xf>
    <xf numFmtId="0" fontId="4" fillId="6" borderId="22" xfId="1" applyFont="1" applyFill="1" applyBorder="1" applyAlignment="1" applyProtection="1">
      <alignment horizontal="center" vertical="center" wrapText="1"/>
      <protection locked="0"/>
    </xf>
    <xf numFmtId="165" fontId="5" fillId="6" borderId="26" xfId="3" applyNumberFormat="1" applyFont="1" applyFill="1" applyBorder="1" applyAlignment="1" applyProtection="1">
      <alignment horizontal="center" vertical="center" wrapText="1"/>
      <protection locked="0"/>
    </xf>
    <xf numFmtId="0" fontId="4" fillId="6" borderId="4" xfId="1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</xf>
    <xf numFmtId="165" fontId="5" fillId="6" borderId="4" xfId="6" applyNumberFormat="1" applyFont="1" applyFill="1" applyBorder="1" applyAlignment="1" applyProtection="1">
      <alignment horizontal="center" vertical="center" wrapText="1"/>
    </xf>
    <xf numFmtId="165" fontId="5" fillId="6" borderId="4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36" xfId="0" applyFont="1" applyFill="1" applyBorder="1" applyAlignment="1" applyProtection="1">
      <alignment horizontal="center" vertical="center" wrapText="1"/>
    </xf>
    <xf numFmtId="0" fontId="24" fillId="3" borderId="11" xfId="0" applyFont="1" applyFill="1" applyBorder="1" applyAlignment="1">
      <alignment vertical="center" wrapText="1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26" xfId="1" applyFont="1" applyFill="1" applyBorder="1" applyAlignment="1" applyProtection="1">
      <alignment horizontal="center" vertical="center" wrapText="1"/>
      <protection locked="0"/>
    </xf>
    <xf numFmtId="0" fontId="4" fillId="6" borderId="24" xfId="1" applyFont="1" applyFill="1" applyBorder="1" applyAlignment="1" applyProtection="1">
      <alignment horizontal="center" vertical="center" wrapText="1"/>
      <protection locked="0"/>
    </xf>
    <xf numFmtId="0" fontId="13" fillId="6" borderId="8" xfId="0" applyFont="1" applyFill="1" applyBorder="1" applyAlignment="1" applyProtection="1">
      <alignment horizontal="left" vertical="center" wrapText="1"/>
      <protection locked="0"/>
    </xf>
    <xf numFmtId="165" fontId="5" fillId="6" borderId="13" xfId="3" applyNumberFormat="1" applyFont="1" applyFill="1" applyBorder="1" applyAlignment="1" applyProtection="1">
      <alignment horizontal="center" vertical="center" wrapText="1"/>
      <protection locked="0"/>
    </xf>
    <xf numFmtId="0" fontId="24" fillId="6" borderId="4" xfId="0" applyFont="1" applyFill="1" applyBorder="1" applyAlignment="1">
      <alignment vertical="center" wrapText="1"/>
    </xf>
    <xf numFmtId="0" fontId="24" fillId="6" borderId="11" xfId="0" applyFont="1" applyFill="1" applyBorder="1" applyAlignment="1">
      <alignment vertical="center" wrapText="1"/>
    </xf>
    <xf numFmtId="0" fontId="13" fillId="3" borderId="4" xfId="1" applyFont="1" applyFill="1" applyBorder="1" applyAlignment="1">
      <alignment horizontal="center"/>
    </xf>
    <xf numFmtId="0" fontId="13" fillId="3" borderId="4" xfId="1" applyFont="1" applyFill="1" applyBorder="1"/>
    <xf numFmtId="0" fontId="13" fillId="3" borderId="5" xfId="1" applyFont="1" applyFill="1" applyBorder="1"/>
    <xf numFmtId="0" fontId="13" fillId="3" borderId="5" xfId="1" applyFont="1" applyFill="1" applyBorder="1" applyAlignment="1">
      <alignment horizontal="center"/>
    </xf>
    <xf numFmtId="2" fontId="13" fillId="3" borderId="4" xfId="1" applyNumberFormat="1" applyFont="1" applyFill="1" applyBorder="1" applyAlignment="1">
      <alignment horizontal="center"/>
    </xf>
    <xf numFmtId="2" fontId="22" fillId="6" borderId="4" xfId="0" applyNumberFormat="1" applyFont="1" applyFill="1" applyBorder="1" applyAlignment="1">
      <alignment horizontal="right" vertical="center" wrapText="1"/>
    </xf>
    <xf numFmtId="165" fontId="5" fillId="6" borderId="4" xfId="3" applyNumberFormat="1" applyFont="1" applyFill="1" applyBorder="1" applyAlignment="1" applyProtection="1">
      <alignment horizontal="right" vertical="center" wrapText="1"/>
      <protection locked="0"/>
    </xf>
    <xf numFmtId="165" fontId="26" fillId="3" borderId="4" xfId="6" applyNumberFormat="1" applyFont="1" applyFill="1" applyBorder="1" applyAlignment="1" applyProtection="1">
      <alignment vertical="center" wrapText="1"/>
      <protection locked="0"/>
    </xf>
    <xf numFmtId="0" fontId="13" fillId="3" borderId="4" xfId="0" applyFont="1" applyFill="1" applyBorder="1" applyProtection="1">
      <protection locked="0"/>
    </xf>
    <xf numFmtId="165" fontId="32" fillId="6" borderId="4" xfId="3" applyNumberFormat="1" applyFont="1" applyFill="1" applyBorder="1" applyAlignment="1" applyProtection="1">
      <alignment horizontal="center" vertical="center" wrapText="1"/>
      <protection locked="0"/>
    </xf>
    <xf numFmtId="0" fontId="17" fillId="6" borderId="4" xfId="1" applyFont="1" applyFill="1" applyBorder="1" applyAlignment="1" applyProtection="1">
      <alignment horizontal="left" vertical="center" wrapText="1"/>
      <protection locked="0"/>
    </xf>
    <xf numFmtId="0" fontId="4" fillId="6" borderId="29" xfId="1" applyFont="1" applyFill="1" applyBorder="1" applyAlignment="1" applyProtection="1">
      <alignment horizontal="center" vertical="center" wrapText="1"/>
      <protection locked="0"/>
    </xf>
    <xf numFmtId="0" fontId="4" fillId="6" borderId="26" xfId="1" applyFont="1" applyFill="1" applyBorder="1" applyAlignment="1" applyProtection="1">
      <alignment horizontal="center" vertical="center" wrapText="1"/>
      <protection locked="0"/>
    </xf>
    <xf numFmtId="165" fontId="5" fillId="6" borderId="29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 wrapText="1"/>
    </xf>
    <xf numFmtId="0" fontId="1" fillId="3" borderId="8" xfId="1" applyFill="1" applyBorder="1"/>
    <xf numFmtId="0" fontId="28" fillId="3" borderId="26" xfId="1" applyFont="1" applyFill="1" applyBorder="1" applyAlignment="1" applyProtection="1">
      <alignment horizontal="center" vertical="center" wrapText="1"/>
      <protection locked="0"/>
    </xf>
    <xf numFmtId="2" fontId="4" fillId="6" borderId="13" xfId="3" applyNumberFormat="1" applyFont="1" applyFill="1" applyBorder="1" applyAlignment="1" applyProtection="1">
      <alignment horizontal="center" vertical="center" wrapText="1"/>
      <protection locked="0"/>
    </xf>
    <xf numFmtId="0" fontId="10" fillId="6" borderId="41" xfId="1" applyFont="1" applyFill="1" applyBorder="1" applyAlignment="1" applyProtection="1">
      <alignment horizontal="center" vertical="center" wrapText="1"/>
      <protection locked="0"/>
    </xf>
    <xf numFmtId="0" fontId="26" fillId="6" borderId="26" xfId="0" applyFont="1" applyFill="1" applyBorder="1" applyAlignment="1">
      <alignment horizontal="left" vertical="top" wrapText="1"/>
    </xf>
    <xf numFmtId="0" fontId="38" fillId="6" borderId="26" xfId="0" applyFont="1" applyFill="1" applyBorder="1" applyAlignment="1">
      <alignment horizontal="center" vertical="center" wrapText="1"/>
    </xf>
    <xf numFmtId="0" fontId="4" fillId="6" borderId="41" xfId="1" applyFont="1" applyFill="1" applyBorder="1" applyAlignment="1" applyProtection="1">
      <alignment horizontal="center" vertical="center" wrapText="1"/>
      <protection locked="0"/>
    </xf>
    <xf numFmtId="0" fontId="4" fillId="6" borderId="5" xfId="1" applyFont="1" applyFill="1" applyBorder="1" applyAlignment="1" applyProtection="1">
      <alignment horizontal="center" vertical="center" wrapText="1"/>
      <protection locked="0"/>
    </xf>
    <xf numFmtId="0" fontId="26" fillId="6" borderId="4" xfId="0" applyFont="1" applyFill="1" applyBorder="1" applyAlignment="1">
      <alignment horizontal="left" vertical="top" wrapText="1"/>
    </xf>
    <xf numFmtId="0" fontId="38" fillId="6" borderId="4" xfId="0" applyFont="1" applyFill="1" applyBorder="1" applyAlignment="1">
      <alignment horizontal="center" vertical="center" wrapText="1"/>
    </xf>
    <xf numFmtId="0" fontId="1" fillId="6" borderId="4" xfId="1" applyFill="1" applyBorder="1" applyProtection="1">
      <protection locked="0"/>
    </xf>
    <xf numFmtId="0" fontId="32" fillId="6" borderId="25" xfId="3" applyNumberFormat="1" applyFont="1" applyFill="1" applyBorder="1" applyAlignment="1" applyProtection="1">
      <alignment horizontal="center" vertical="center" wrapText="1"/>
      <protection locked="0"/>
    </xf>
    <xf numFmtId="0" fontId="32" fillId="6" borderId="26" xfId="3" applyNumberFormat="1" applyFont="1" applyFill="1" applyBorder="1" applyAlignment="1" applyProtection="1">
      <alignment horizontal="center" vertical="center" wrapText="1"/>
      <protection locked="0"/>
    </xf>
    <xf numFmtId="0" fontId="24" fillId="6" borderId="4" xfId="1" applyFont="1" applyFill="1" applyBorder="1" applyAlignment="1">
      <alignment horizontal="left" vertical="top" wrapText="1"/>
    </xf>
    <xf numFmtId="0" fontId="24" fillId="6" borderId="4" xfId="1" applyFont="1" applyFill="1" applyBorder="1" applyAlignment="1">
      <alignment horizontal="center" vertical="center"/>
    </xf>
    <xf numFmtId="0" fontId="17" fillId="6" borderId="4" xfId="1" applyFont="1" applyFill="1" applyBorder="1" applyAlignment="1" applyProtection="1">
      <alignment horizontal="center" vertical="center" wrapText="1"/>
      <protection locked="0"/>
    </xf>
    <xf numFmtId="0" fontId="1" fillId="6" borderId="4" xfId="1" applyFill="1" applyBorder="1"/>
    <xf numFmtId="165" fontId="22" fillId="3" borderId="4" xfId="6" applyNumberFormat="1" applyFont="1" applyFill="1" applyBorder="1" applyAlignment="1" applyProtection="1">
      <alignment horizontal="center" vertical="center" wrapText="1"/>
      <protection locked="0"/>
    </xf>
    <xf numFmtId="167" fontId="17" fillId="3" borderId="4" xfId="4" applyNumberFormat="1" applyFont="1" applyFill="1" applyBorder="1" applyAlignment="1">
      <alignment horizontal="center" vertical="center" wrapText="1"/>
    </xf>
    <xf numFmtId="167" fontId="17" fillId="3" borderId="4" xfId="4" applyNumberFormat="1" applyFont="1" applyFill="1" applyBorder="1" applyAlignment="1">
      <alignment horizontal="center" vertical="center"/>
    </xf>
    <xf numFmtId="0" fontId="24" fillId="3" borderId="4" xfId="1" applyFont="1" applyFill="1" applyBorder="1" applyAlignment="1">
      <alignment horizontal="center" vertical="center"/>
    </xf>
    <xf numFmtId="166" fontId="24" fillId="3" borderId="4" xfId="1" applyNumberFormat="1" applyFont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167" fontId="17" fillId="3" borderId="4" xfId="4" applyNumberFormat="1" applyFont="1" applyFill="1" applyBorder="1" applyAlignment="1">
      <alignment horizontal="center" vertical="top"/>
    </xf>
    <xf numFmtId="0" fontId="24" fillId="3" borderId="4" xfId="1" applyFont="1" applyFill="1" applyBorder="1" applyAlignment="1">
      <alignment horizontal="center" vertical="top"/>
    </xf>
    <xf numFmtId="0" fontId="1" fillId="3" borderId="29" xfId="1" applyFill="1" applyBorder="1" applyAlignment="1"/>
    <xf numFmtId="0" fontId="24" fillId="3" borderId="8" xfId="0" applyFont="1" applyFill="1" applyBorder="1" applyAlignment="1">
      <alignment vertical="center" wrapText="1"/>
    </xf>
    <xf numFmtId="0" fontId="0" fillId="6" borderId="4" xfId="0" applyFill="1" applyBorder="1" applyAlignment="1">
      <alignment horizontal="center" vertical="center" wrapText="1"/>
    </xf>
    <xf numFmtId="0" fontId="24" fillId="3" borderId="4" xfId="1" applyFont="1" applyFill="1" applyBorder="1"/>
    <xf numFmtId="0" fontId="24" fillId="3" borderId="4" xfId="1" applyFont="1" applyFill="1" applyBorder="1" applyAlignment="1">
      <alignment horizontal="center"/>
    </xf>
    <xf numFmtId="165" fontId="5" fillId="6" borderId="25" xfId="3" applyNumberFormat="1" applyFont="1" applyFill="1" applyBorder="1" applyAlignment="1" applyProtection="1">
      <alignment horizontal="center" vertical="center" wrapText="1"/>
      <protection locked="0"/>
    </xf>
    <xf numFmtId="0" fontId="5" fillId="6" borderId="36" xfId="0" applyFont="1" applyFill="1" applyBorder="1" applyAlignment="1" applyProtection="1">
      <alignment horizontal="center" vertical="center" wrapText="1"/>
    </xf>
    <xf numFmtId="0" fontId="24" fillId="6" borderId="8" xfId="0" applyFont="1" applyFill="1" applyBorder="1" applyAlignment="1">
      <alignment vertical="center" wrapText="1"/>
    </xf>
    <xf numFmtId="0" fontId="24" fillId="5" borderId="4" xfId="0" applyFont="1" applyFill="1" applyBorder="1" applyAlignment="1">
      <alignment vertical="center" wrapText="1"/>
    </xf>
    <xf numFmtId="0" fontId="24" fillId="5" borderId="8" xfId="0" applyFont="1" applyFill="1" applyBorder="1" applyAlignment="1">
      <alignment vertical="center" wrapText="1"/>
    </xf>
    <xf numFmtId="0" fontId="32" fillId="6" borderId="4" xfId="3" applyNumberFormat="1" applyFont="1" applyFill="1" applyBorder="1" applyAlignment="1" applyProtection="1">
      <alignment horizontal="center" vertical="center" wrapText="1"/>
      <protection locked="0"/>
    </xf>
    <xf numFmtId="166" fontId="11" fillId="3" borderId="4" xfId="0" applyNumberFormat="1" applyFont="1" applyFill="1" applyBorder="1" applyAlignment="1" applyProtection="1">
      <alignment horizontal="right" vertical="center"/>
      <protection locked="0"/>
    </xf>
    <xf numFmtId="166" fontId="3" fillId="3" borderId="4" xfId="0" applyNumberFormat="1" applyFont="1" applyFill="1" applyBorder="1" applyAlignment="1" applyProtection="1">
      <alignment horizontal="right" vertical="center"/>
      <protection locked="0"/>
    </xf>
    <xf numFmtId="166" fontId="29" fillId="3" borderId="11" xfId="6" applyNumberFormat="1" applyFont="1" applyFill="1" applyBorder="1" applyAlignment="1" applyProtection="1">
      <alignment horizontal="right" vertical="center" wrapText="1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4" fillId="3" borderId="28" xfId="1" applyFont="1" applyFill="1" applyBorder="1" applyAlignment="1" applyProtection="1">
      <alignment horizontal="center" vertical="center" wrapText="1"/>
      <protection locked="0"/>
    </xf>
    <xf numFmtId="164" fontId="24" fillId="6" borderId="4" xfId="1" applyNumberFormat="1" applyFont="1" applyFill="1" applyBorder="1" applyAlignment="1">
      <alignment horizontal="center"/>
    </xf>
    <xf numFmtId="0" fontId="24" fillId="6" borderId="4" xfId="1" applyFont="1" applyFill="1" applyBorder="1"/>
    <xf numFmtId="0" fontId="24" fillId="6" borderId="4" xfId="1" applyFont="1" applyFill="1" applyBorder="1" applyAlignment="1">
      <alignment horizontal="center"/>
    </xf>
    <xf numFmtId="0" fontId="32" fillId="6" borderId="6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1" applyFill="1" applyBorder="1"/>
    <xf numFmtId="0" fontId="16" fillId="3" borderId="8" xfId="1" applyFont="1" applyFill="1" applyBorder="1"/>
    <xf numFmtId="166" fontId="16" fillId="3" borderId="8" xfId="1" applyNumberFormat="1" applyFont="1" applyFill="1" applyBorder="1"/>
    <xf numFmtId="0" fontId="0" fillId="3" borderId="4" xfId="0" applyFill="1" applyBorder="1" applyAlignment="1">
      <alignment horizontal="center" vertical="center"/>
    </xf>
    <xf numFmtId="2" fontId="29" fillId="3" borderId="36" xfId="6" applyNumberFormat="1" applyFont="1" applyFill="1" applyBorder="1" applyAlignment="1" applyProtection="1">
      <alignment horizontal="right" vertical="center" wrapText="1"/>
    </xf>
    <xf numFmtId="2" fontId="29" fillId="3" borderId="4" xfId="6" applyNumberFormat="1" applyFont="1" applyFill="1" applyBorder="1" applyAlignment="1" applyProtection="1">
      <alignment horizontal="right" vertical="center" wrapText="1"/>
    </xf>
    <xf numFmtId="2" fontId="11" fillId="3" borderId="4" xfId="0" applyNumberFormat="1" applyFont="1" applyFill="1" applyBorder="1" applyAlignment="1" applyProtection="1">
      <alignment horizontal="right" vertical="center"/>
      <protection locked="0"/>
    </xf>
    <xf numFmtId="2" fontId="29" fillId="3" borderId="11" xfId="6" applyNumberFormat="1" applyFont="1" applyFill="1" applyBorder="1" applyAlignment="1" applyProtection="1">
      <alignment horizontal="right" vertical="center" wrapText="1"/>
    </xf>
    <xf numFmtId="2" fontId="11" fillId="3" borderId="11" xfId="0" applyNumberFormat="1" applyFont="1" applyFill="1" applyBorder="1" applyAlignment="1" applyProtection="1">
      <alignment horizontal="right" vertical="center"/>
      <protection locked="0"/>
    </xf>
    <xf numFmtId="0" fontId="19" fillId="5" borderId="29" xfId="1" applyFont="1" applyFill="1" applyBorder="1" applyAlignment="1">
      <alignment horizontal="center" vertical="center" wrapText="1"/>
    </xf>
    <xf numFmtId="166" fontId="25" fillId="3" borderId="4" xfId="6" applyNumberFormat="1" applyFont="1" applyFill="1" applyBorder="1" applyAlignment="1" applyProtection="1">
      <alignment horizontal="center" vertical="center" wrapText="1"/>
    </xf>
    <xf numFmtId="166" fontId="26" fillId="3" borderId="4" xfId="6" applyNumberFormat="1" applyFont="1" applyFill="1" applyBorder="1" applyAlignment="1" applyProtection="1">
      <alignment horizontal="right" vertical="center" wrapText="1"/>
    </xf>
    <xf numFmtId="166" fontId="26" fillId="3" borderId="4" xfId="0" applyNumberFormat="1" applyFont="1" applyFill="1" applyBorder="1" applyAlignment="1" applyProtection="1">
      <alignment horizontal="right" vertical="center"/>
      <protection locked="0"/>
    </xf>
    <xf numFmtId="2" fontId="25" fillId="3" borderId="4" xfId="6" applyNumberFormat="1" applyFont="1" applyFill="1" applyBorder="1" applyAlignment="1" applyProtection="1">
      <alignment horizontal="center" vertical="center" wrapText="1"/>
    </xf>
    <xf numFmtId="166" fontId="24" fillId="3" borderId="4" xfId="1" applyNumberFormat="1" applyFont="1" applyFill="1" applyBorder="1" applyAlignment="1">
      <alignment horizontal="center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2" fillId="3" borderId="15" xfId="1" applyFont="1" applyFill="1" applyBorder="1" applyAlignment="1" applyProtection="1">
      <alignment horizontal="center" vertical="center" wrapText="1"/>
      <protection locked="0"/>
    </xf>
    <xf numFmtId="0" fontId="32" fillId="6" borderId="49" xfId="3" applyNumberFormat="1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>
      <alignment horizontal="left" wrapText="1"/>
    </xf>
    <xf numFmtId="0" fontId="39" fillId="6" borderId="0" xfId="0" applyFont="1" applyFill="1" applyBorder="1" applyAlignment="1">
      <alignment horizontal="left" wrapText="1"/>
    </xf>
    <xf numFmtId="2" fontId="4" fillId="6" borderId="50" xfId="3" applyNumberFormat="1" applyFont="1" applyFill="1" applyBorder="1" applyAlignment="1" applyProtection="1">
      <alignment horizontal="center" vertical="center" wrapText="1"/>
      <protection locked="0"/>
    </xf>
    <xf numFmtId="0" fontId="32" fillId="6" borderId="0" xfId="3" applyNumberFormat="1" applyFont="1" applyFill="1" applyBorder="1" applyAlignment="1" applyProtection="1">
      <alignment horizontal="center" vertical="center" wrapText="1"/>
      <protection locked="0"/>
    </xf>
    <xf numFmtId="0" fontId="17" fillId="6" borderId="5" xfId="1" applyFont="1" applyFill="1" applyBorder="1" applyAlignment="1" applyProtection="1">
      <alignment horizontal="center" vertical="center" wrapText="1"/>
      <protection locked="0"/>
    </xf>
    <xf numFmtId="0" fontId="32" fillId="6" borderId="5" xfId="3" applyNumberFormat="1" applyFont="1" applyFill="1" applyBorder="1" applyAlignment="1" applyProtection="1">
      <alignment horizontal="center" vertical="center" wrapText="1"/>
      <protection locked="0"/>
    </xf>
    <xf numFmtId="2" fontId="29" fillId="3" borderId="51" xfId="6" applyNumberFormat="1" applyFont="1" applyFill="1" applyBorder="1" applyAlignment="1" applyProtection="1">
      <alignment horizontal="right" vertical="center" wrapText="1"/>
    </xf>
    <xf numFmtId="49" fontId="3" fillId="3" borderId="5" xfId="0" applyNumberFormat="1" applyFont="1" applyFill="1" applyBorder="1" applyAlignment="1" applyProtection="1">
      <alignment horizontal="right" vertical="center"/>
      <protection locked="0"/>
    </xf>
    <xf numFmtId="49" fontId="3" fillId="3" borderId="15" xfId="0" applyNumberFormat="1" applyFont="1" applyFill="1" applyBorder="1" applyAlignment="1" applyProtection="1">
      <alignment horizontal="right" vertical="center"/>
      <protection locked="0"/>
    </xf>
    <xf numFmtId="166" fontId="16" fillId="3" borderId="33" xfId="1" applyNumberFormat="1" applyFont="1" applyFill="1" applyBorder="1"/>
    <xf numFmtId="165" fontId="5" fillId="6" borderId="50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1" applyFill="1" applyBorder="1" applyAlignment="1">
      <alignment horizontal="center" vertical="center"/>
    </xf>
    <xf numFmtId="165" fontId="5" fillId="6" borderId="5" xfId="3" applyNumberFormat="1" applyFont="1" applyFill="1" applyBorder="1" applyAlignment="1" applyProtection="1">
      <alignment horizontal="center" vertical="center" wrapText="1"/>
      <protection locked="0"/>
    </xf>
    <xf numFmtId="165" fontId="5" fillId="6" borderId="0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5" xfId="3" applyNumberFormat="1" applyFont="1" applyFill="1" applyBorder="1" applyAlignment="1" applyProtection="1">
      <alignment horizontal="left" vertical="center" wrapText="1"/>
      <protection locked="0"/>
    </xf>
    <xf numFmtId="0" fontId="1" fillId="3" borderId="5" xfId="1" applyFill="1" applyBorder="1"/>
    <xf numFmtId="165" fontId="5" fillId="3" borderId="5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5" xfId="6" applyNumberFormat="1" applyFont="1" applyFill="1" applyBorder="1" applyAlignment="1" applyProtection="1">
      <alignment horizontal="center" vertical="center" wrapText="1"/>
    </xf>
    <xf numFmtId="165" fontId="5" fillId="6" borderId="42" xfId="3" applyNumberFormat="1" applyFont="1" applyFill="1" applyBorder="1" applyAlignment="1" applyProtection="1">
      <alignment horizontal="center" vertical="center" wrapText="1"/>
      <protection locked="0"/>
    </xf>
    <xf numFmtId="2" fontId="22" fillId="3" borderId="5" xfId="0" applyNumberFormat="1" applyFont="1" applyFill="1" applyBorder="1" applyAlignment="1">
      <alignment horizontal="center" vertical="center" wrapText="1"/>
    </xf>
    <xf numFmtId="2" fontId="22" fillId="6" borderId="5" xfId="0" applyNumberFormat="1" applyFont="1" applyFill="1" applyBorder="1" applyAlignment="1">
      <alignment horizontal="right" vertical="center" wrapText="1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9" fillId="3" borderId="46" xfId="1" applyFont="1" applyFill="1" applyBorder="1" applyAlignment="1" applyProtection="1">
      <alignment horizontal="center" vertical="center" wrapText="1"/>
      <protection locked="0"/>
    </xf>
    <xf numFmtId="0" fontId="1" fillId="0" borderId="29" xfId="1" applyBorder="1"/>
    <xf numFmtId="0" fontId="1" fillId="0" borderId="4" xfId="1" applyBorder="1" applyProtection="1">
      <protection locked="0"/>
    </xf>
    <xf numFmtId="0" fontId="13" fillId="3" borderId="5" xfId="0" applyFon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0" xfId="1" applyFill="1"/>
    <xf numFmtId="0" fontId="1" fillId="3" borderId="0" xfId="1" applyFill="1" applyProtection="1">
      <protection locked="0"/>
    </xf>
    <xf numFmtId="166" fontId="24" fillId="2" borderId="29" xfId="1" applyNumberFormat="1" applyFont="1" applyFill="1" applyBorder="1" applyAlignment="1">
      <alignment horizontal="center" vertical="center" wrapText="1"/>
    </xf>
    <xf numFmtId="2" fontId="24" fillId="2" borderId="29" xfId="1" applyNumberFormat="1" applyFont="1" applyFill="1" applyBorder="1" applyAlignment="1">
      <alignment horizontal="center" vertical="center"/>
    </xf>
    <xf numFmtId="2" fontId="24" fillId="2" borderId="42" xfId="1" applyNumberFormat="1" applyFont="1" applyFill="1" applyBorder="1" applyAlignment="1">
      <alignment horizontal="center" vertical="center"/>
    </xf>
    <xf numFmtId="166" fontId="24" fillId="2" borderId="5" xfId="1" applyNumberFormat="1" applyFont="1" applyFill="1" applyBorder="1" applyAlignment="1">
      <alignment horizontal="center" vertical="center"/>
    </xf>
    <xf numFmtId="166" fontId="24" fillId="2" borderId="6" xfId="1" applyNumberFormat="1" applyFont="1" applyFill="1" applyBorder="1" applyAlignment="1">
      <alignment horizontal="center" vertical="center"/>
    </xf>
    <xf numFmtId="166" fontId="24" fillId="2" borderId="4" xfId="1" applyNumberFormat="1" applyFont="1" applyFill="1" applyBorder="1" applyAlignment="1">
      <alignment horizontal="center" vertical="center"/>
    </xf>
    <xf numFmtId="166" fontId="24" fillId="2" borderId="4" xfId="1" applyNumberFormat="1" applyFont="1" applyFill="1" applyBorder="1" applyAlignment="1">
      <alignment horizontal="center" vertical="center" wrapText="1"/>
    </xf>
    <xf numFmtId="2" fontId="24" fillId="2" borderId="4" xfId="1" applyNumberFormat="1" applyFont="1" applyFill="1" applyBorder="1" applyAlignment="1">
      <alignment horizontal="center" vertical="center"/>
    </xf>
    <xf numFmtId="166" fontId="24" fillId="2" borderId="32" xfId="1" applyNumberFormat="1" applyFont="1" applyFill="1" applyBorder="1" applyAlignment="1">
      <alignment horizontal="center" vertical="center"/>
    </xf>
    <xf numFmtId="166" fontId="24" fillId="2" borderId="31" xfId="1" applyNumberFormat="1" applyFont="1" applyFill="1" applyBorder="1" applyAlignment="1">
      <alignment horizontal="center" vertical="center" wrapText="1"/>
    </xf>
    <xf numFmtId="166" fontId="24" fillId="2" borderId="6" xfId="1" applyNumberFormat="1" applyFont="1" applyFill="1" applyBorder="1" applyAlignment="1">
      <alignment horizontal="center" vertical="center" wrapText="1"/>
    </xf>
    <xf numFmtId="166" fontId="22" fillId="3" borderId="29" xfId="1" applyNumberFormat="1" applyFont="1" applyFill="1" applyBorder="1" applyAlignment="1">
      <alignment horizontal="center" vertical="center"/>
    </xf>
    <xf numFmtId="166" fontId="1" fillId="3" borderId="4" xfId="1" applyNumberFormat="1" applyFill="1" applyBorder="1" applyAlignment="1">
      <alignment horizontal="center" vertical="center"/>
    </xf>
    <xf numFmtId="166" fontId="35" fillId="3" borderId="29" xfId="1" applyNumberFormat="1" applyFont="1" applyFill="1" applyBorder="1" applyAlignment="1">
      <alignment horizontal="center" vertical="center"/>
    </xf>
    <xf numFmtId="166" fontId="16" fillId="3" borderId="4" xfId="1" applyNumberFormat="1" applyFont="1" applyFill="1" applyBorder="1" applyAlignment="1">
      <alignment horizontal="center" vertical="center"/>
    </xf>
    <xf numFmtId="164" fontId="35" fillId="6" borderId="4" xfId="1" applyNumberFormat="1" applyFont="1" applyFill="1" applyBorder="1" applyAlignment="1" applyProtection="1">
      <alignment horizontal="center" vertical="center"/>
      <protection locked="0"/>
    </xf>
    <xf numFmtId="164" fontId="16" fillId="6" borderId="4" xfId="1" applyNumberFormat="1" applyFont="1" applyFill="1" applyBorder="1" applyAlignment="1" applyProtection="1">
      <alignment horizontal="center" vertical="center"/>
      <protection locked="0"/>
    </xf>
    <xf numFmtId="0" fontId="42" fillId="3" borderId="4" xfId="0" applyFont="1" applyFill="1" applyBorder="1" applyAlignment="1">
      <alignment horizontal="center" vertical="center" wrapText="1"/>
    </xf>
    <xf numFmtId="0" fontId="16" fillId="6" borderId="4" xfId="1" applyFont="1" applyFill="1" applyBorder="1"/>
    <xf numFmtId="9" fontId="13" fillId="3" borderId="4" xfId="1" applyNumberFormat="1" applyFont="1" applyFill="1" applyBorder="1"/>
    <xf numFmtId="0" fontId="1" fillId="0" borderId="4" xfId="1" applyFill="1" applyBorder="1" applyProtection="1">
      <protection locked="0"/>
    </xf>
    <xf numFmtId="0" fontId="1" fillId="0" borderId="0" xfId="1" applyFill="1" applyProtection="1">
      <protection locked="0"/>
    </xf>
    <xf numFmtId="164" fontId="1" fillId="3" borderId="4" xfId="1" applyNumberFormat="1" applyFill="1" applyBorder="1" applyAlignment="1">
      <alignment horizontal="center" vertical="center"/>
    </xf>
    <xf numFmtId="166" fontId="26" fillId="2" borderId="52" xfId="0" applyNumberFormat="1" applyFont="1" applyFill="1" applyBorder="1" applyAlignment="1">
      <alignment horizontal="center" vertical="center" wrapText="1"/>
    </xf>
    <xf numFmtId="166" fontId="26" fillId="3" borderId="4" xfId="1" applyNumberFormat="1" applyFont="1" applyFill="1" applyBorder="1" applyAlignment="1">
      <alignment horizontal="center" vertical="center"/>
    </xf>
    <xf numFmtId="0" fontId="26" fillId="3" borderId="4" xfId="1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vertical="center" wrapText="1"/>
    </xf>
    <xf numFmtId="166" fontId="11" fillId="3" borderId="4" xfId="1" applyNumberFormat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6" fillId="3" borderId="4" xfId="1" applyFont="1" applyFill="1" applyBorder="1" applyAlignment="1">
      <alignment horizontal="center" vertical="center"/>
    </xf>
    <xf numFmtId="164" fontId="16" fillId="3" borderId="4" xfId="1" applyNumberFormat="1" applyFont="1" applyFill="1" applyBorder="1" applyAlignment="1">
      <alignment horizontal="center" vertical="center"/>
    </xf>
    <xf numFmtId="0" fontId="16" fillId="6" borderId="4" xfId="1" applyFont="1" applyFill="1" applyBorder="1" applyAlignment="1" applyProtection="1">
      <alignment horizontal="center" vertical="center"/>
      <protection locked="0"/>
    </xf>
    <xf numFmtId="166" fontId="16" fillId="3" borderId="4" xfId="0" applyNumberFormat="1" applyFont="1" applyFill="1" applyBorder="1" applyAlignment="1" applyProtection="1">
      <alignment horizontal="center" vertical="center"/>
      <protection locked="0"/>
    </xf>
    <xf numFmtId="2" fontId="16" fillId="3" borderId="4" xfId="0" applyNumberFormat="1" applyFont="1" applyFill="1" applyBorder="1" applyAlignment="1" applyProtection="1">
      <alignment horizontal="center" vertical="center"/>
      <protection locked="0"/>
    </xf>
    <xf numFmtId="2" fontId="16" fillId="3" borderId="4" xfId="1" applyNumberFormat="1" applyFont="1" applyFill="1" applyBorder="1" applyAlignment="1">
      <alignment horizontal="center" vertical="center"/>
    </xf>
    <xf numFmtId="166" fontId="16" fillId="3" borderId="4" xfId="1" applyNumberFormat="1" applyFont="1" applyFill="1" applyBorder="1"/>
    <xf numFmtId="0" fontId="16" fillId="3" borderId="4" xfId="1" applyFont="1" applyFill="1" applyBorder="1" applyProtection="1">
      <protection locked="0"/>
    </xf>
    <xf numFmtId="166" fontId="16" fillId="3" borderId="4" xfId="1" applyNumberFormat="1" applyFont="1" applyFill="1" applyBorder="1" applyProtection="1">
      <protection locked="0"/>
    </xf>
    <xf numFmtId="166" fontId="16" fillId="3" borderId="11" xfId="1" applyNumberFormat="1" applyFont="1" applyFill="1" applyBorder="1"/>
    <xf numFmtId="166" fontId="16" fillId="3" borderId="5" xfId="1" applyNumberFormat="1" applyFont="1" applyFill="1" applyBorder="1"/>
    <xf numFmtId="2" fontId="1" fillId="3" borderId="4" xfId="1" applyNumberFormat="1" applyFill="1" applyBorder="1" applyAlignment="1">
      <alignment horizontal="center" vertical="center"/>
    </xf>
    <xf numFmtId="164" fontId="1" fillId="3" borderId="4" xfId="1" applyNumberFormat="1" applyFill="1" applyBorder="1"/>
    <xf numFmtId="164" fontId="22" fillId="5" borderId="4" xfId="1" applyNumberFormat="1" applyFont="1" applyFill="1" applyBorder="1" applyAlignment="1">
      <alignment horizontal="center" vertical="center"/>
    </xf>
    <xf numFmtId="2" fontId="22" fillId="5" borderId="4" xfId="1" applyNumberFormat="1" applyFont="1" applyFill="1" applyBorder="1" applyAlignment="1">
      <alignment horizontal="center" vertical="center"/>
    </xf>
    <xf numFmtId="0" fontId="32" fillId="5" borderId="29" xfId="0" applyFont="1" applyFill="1" applyBorder="1" applyAlignment="1" applyProtection="1">
      <alignment horizontal="center" vertical="center" wrapText="1"/>
    </xf>
    <xf numFmtId="166" fontId="25" fillId="3" borderId="4" xfId="6" applyNumberFormat="1" applyFont="1" applyFill="1" applyBorder="1" applyAlignment="1" applyProtection="1">
      <alignment horizontal="right" vertical="center" wrapText="1"/>
    </xf>
    <xf numFmtId="0" fontId="36" fillId="6" borderId="4" xfId="1" applyFont="1" applyFill="1" applyBorder="1" applyAlignment="1" applyProtection="1">
      <alignment horizontal="center" vertical="center"/>
      <protection locked="0"/>
    </xf>
    <xf numFmtId="0" fontId="1" fillId="4" borderId="0" xfId="1" applyFill="1" applyProtection="1">
      <protection locked="0"/>
    </xf>
    <xf numFmtId="0" fontId="1" fillId="4" borderId="0" xfId="1" applyFill="1"/>
    <xf numFmtId="0" fontId="36" fillId="6" borderId="4" xfId="1" applyFont="1" applyFill="1" applyBorder="1" applyAlignment="1">
      <alignment horizontal="center" vertical="center"/>
    </xf>
    <xf numFmtId="165" fontId="28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" applyFill="1"/>
    <xf numFmtId="0" fontId="13" fillId="2" borderId="4" xfId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vertical="center" wrapText="1"/>
    </xf>
    <xf numFmtId="0" fontId="13" fillId="2" borderId="8" xfId="1" applyFont="1" applyFill="1" applyBorder="1" applyAlignment="1">
      <alignment wrapText="1"/>
    </xf>
    <xf numFmtId="2" fontId="13" fillId="2" borderId="4" xfId="1" applyNumberFormat="1" applyFont="1" applyFill="1" applyBorder="1" applyAlignment="1">
      <alignment horizontal="center"/>
    </xf>
    <xf numFmtId="2" fontId="13" fillId="2" borderId="4" xfId="1" applyNumberFormat="1" applyFont="1" applyFill="1" applyBorder="1"/>
    <xf numFmtId="0" fontId="13" fillId="2" borderId="5" xfId="1" applyFont="1" applyFill="1" applyBorder="1"/>
    <xf numFmtId="0" fontId="13" fillId="2" borderId="4" xfId="1" applyFont="1" applyFill="1" applyBorder="1"/>
    <xf numFmtId="0" fontId="13" fillId="2" borderId="0" xfId="1" applyFont="1" applyFill="1"/>
    <xf numFmtId="165" fontId="25" fillId="2" borderId="4" xfId="3" applyNumberFormat="1" applyFont="1" applyFill="1" applyBorder="1" applyAlignment="1" applyProtection="1">
      <alignment horizontal="center" wrapText="1"/>
      <protection locked="0"/>
    </xf>
    <xf numFmtId="0" fontId="3" fillId="2" borderId="4" xfId="1" applyFont="1" applyFill="1" applyBorder="1" applyAlignment="1" applyProtection="1">
      <protection locked="0"/>
    </xf>
    <xf numFmtId="165" fontId="32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Fill="1" applyBorder="1" applyProtection="1">
      <protection locked="0"/>
    </xf>
    <xf numFmtId="9" fontId="13" fillId="2" borderId="4" xfId="1" applyNumberFormat="1" applyFont="1" applyFill="1" applyBorder="1"/>
    <xf numFmtId="166" fontId="13" fillId="2" borderId="4" xfId="1" applyNumberFormat="1" applyFont="1" applyFill="1" applyBorder="1"/>
    <xf numFmtId="0" fontId="24" fillId="2" borderId="4" xfId="1" applyFont="1" applyFill="1" applyBorder="1" applyAlignment="1">
      <alignment wrapText="1"/>
    </xf>
    <xf numFmtId="166" fontId="1" fillId="2" borderId="4" xfId="1" applyNumberFormat="1" applyFill="1" applyBorder="1"/>
    <xf numFmtId="2" fontId="1" fillId="2" borderId="4" xfId="1" applyNumberFormat="1" applyFill="1" applyBorder="1"/>
    <xf numFmtId="4" fontId="1" fillId="2" borderId="4" xfId="1" applyNumberFormat="1" applyFill="1" applyBorder="1"/>
    <xf numFmtId="0" fontId="30" fillId="2" borderId="35" xfId="4" applyFont="1" applyFill="1" applyBorder="1" applyAlignment="1">
      <alignment vertical="top" wrapText="1"/>
    </xf>
    <xf numFmtId="0" fontId="24" fillId="2" borderId="34" xfId="0" applyFont="1" applyFill="1" applyBorder="1" applyAlignment="1">
      <alignment vertical="top" wrapText="1"/>
    </xf>
    <xf numFmtId="0" fontId="24" fillId="2" borderId="4" xfId="1" applyFont="1" applyFill="1" applyBorder="1" applyAlignment="1">
      <alignment horizontal="left" wrapText="1"/>
    </xf>
    <xf numFmtId="0" fontId="24" fillId="2" borderId="4" xfId="1" applyFont="1" applyFill="1" applyBorder="1" applyAlignment="1">
      <alignment horizontal="left" vertical="top" wrapText="1"/>
    </xf>
    <xf numFmtId="0" fontId="26" fillId="2" borderId="4" xfId="1" applyFont="1" applyFill="1" applyBorder="1" applyAlignment="1">
      <alignment horizontal="center" vertical="center" wrapText="1"/>
    </xf>
    <xf numFmtId="166" fontId="26" fillId="2" borderId="29" xfId="1" applyNumberFormat="1" applyFont="1" applyFill="1" applyBorder="1" applyAlignment="1">
      <alignment horizontal="center" vertical="center"/>
    </xf>
    <xf numFmtId="166" fontId="26" fillId="2" borderId="4" xfId="1" applyNumberFormat="1" applyFont="1" applyFill="1" applyBorder="1" applyAlignment="1">
      <alignment horizontal="center" vertical="center"/>
    </xf>
    <xf numFmtId="166" fontId="26" fillId="2" borderId="4" xfId="1" applyNumberFormat="1" applyFont="1" applyFill="1" applyBorder="1" applyAlignment="1">
      <alignment vertical="center"/>
    </xf>
    <xf numFmtId="166" fontId="26" fillId="2" borderId="4" xfId="1" applyNumberFormat="1" applyFont="1" applyFill="1" applyBorder="1" applyAlignment="1"/>
    <xf numFmtId="0" fontId="24" fillId="2" borderId="18" xfId="0" applyFont="1" applyFill="1" applyBorder="1" applyAlignment="1">
      <alignment vertical="top" wrapText="1"/>
    </xf>
    <xf numFmtId="165" fontId="22" fillId="2" borderId="4" xfId="6" applyNumberFormat="1" applyFont="1" applyFill="1" applyBorder="1" applyAlignment="1" applyProtection="1">
      <alignment horizontal="center" vertical="center" wrapText="1"/>
      <protection locked="0"/>
    </xf>
    <xf numFmtId="0" fontId="26" fillId="2" borderId="18" xfId="0" applyFont="1" applyFill="1" applyBorder="1" applyAlignment="1">
      <alignment vertical="top" wrapText="1"/>
    </xf>
    <xf numFmtId="165" fontId="26" fillId="2" borderId="4" xfId="6" applyNumberFormat="1" applyFont="1" applyFill="1" applyBorder="1" applyAlignment="1" applyProtection="1">
      <alignment horizontal="center" vertical="center" wrapText="1"/>
      <protection locked="0"/>
    </xf>
    <xf numFmtId="0" fontId="26" fillId="2" borderId="34" xfId="0" applyFont="1" applyFill="1" applyBorder="1" applyAlignment="1">
      <alignment vertical="top" wrapText="1"/>
    </xf>
    <xf numFmtId="0" fontId="26" fillId="2" borderId="4" xfId="1" applyFont="1" applyFill="1" applyBorder="1"/>
    <xf numFmtId="166" fontId="24" fillId="2" borderId="52" xfId="0" applyNumberFormat="1" applyFont="1" applyFill="1" applyBorder="1" applyAlignment="1" applyProtection="1">
      <alignment horizontal="center" vertical="center"/>
      <protection locked="0"/>
    </xf>
    <xf numFmtId="166" fontId="24" fillId="2" borderId="52" xfId="0" applyNumberFormat="1" applyFont="1" applyFill="1" applyBorder="1" applyAlignment="1">
      <alignment horizontal="center" vertical="center" wrapText="1"/>
    </xf>
    <xf numFmtId="166" fontId="24" fillId="2" borderId="4" xfId="0" applyNumberFormat="1" applyFont="1" applyFill="1" applyBorder="1" applyAlignment="1">
      <alignment horizontal="center" vertical="center" wrapText="1"/>
    </xf>
    <xf numFmtId="166" fontId="24" fillId="2" borderId="5" xfId="0" applyNumberFormat="1" applyFont="1" applyFill="1" applyBorder="1" applyAlignment="1">
      <alignment horizontal="center" vertical="center" wrapText="1"/>
    </xf>
    <xf numFmtId="166" fontId="3" fillId="2" borderId="53" xfId="0" applyNumberFormat="1" applyFont="1" applyFill="1" applyBorder="1" applyAlignment="1" applyProtection="1">
      <alignment horizontal="center" vertical="center"/>
      <protection locked="0"/>
    </xf>
    <xf numFmtId="166" fontId="37" fillId="2" borderId="52" xfId="0" applyNumberFormat="1" applyFont="1" applyFill="1" applyBorder="1" applyAlignment="1" applyProtection="1">
      <alignment horizontal="center" vertical="center"/>
      <protection locked="0"/>
    </xf>
    <xf numFmtId="166" fontId="3" fillId="2" borderId="52" xfId="0" applyNumberFormat="1" applyFont="1" applyFill="1" applyBorder="1" applyAlignment="1" applyProtection="1">
      <alignment horizontal="center" vertical="center"/>
      <protection locked="0"/>
    </xf>
    <xf numFmtId="166" fontId="0" fillId="2" borderId="52" xfId="0" applyNumberFormat="1" applyFill="1" applyBorder="1" applyAlignment="1" applyProtection="1">
      <alignment horizontal="center" vertical="center"/>
      <protection locked="0"/>
    </xf>
    <xf numFmtId="0" fontId="27" fillId="2" borderId="4" xfId="0" applyFont="1" applyFill="1" applyBorder="1" applyAlignment="1">
      <alignment vertical="top" wrapText="1"/>
    </xf>
    <xf numFmtId="166" fontId="26" fillId="2" borderId="31" xfId="1" applyNumberFormat="1" applyFont="1" applyFill="1" applyBorder="1" applyAlignment="1">
      <alignment horizontal="center" vertical="center"/>
    </xf>
    <xf numFmtId="166" fontId="26" fillId="2" borderId="8" xfId="1" applyNumberFormat="1" applyFont="1" applyFill="1" applyBorder="1" applyAlignment="1">
      <alignment horizontal="center" vertical="center"/>
    </xf>
    <xf numFmtId="166" fontId="26" fillId="2" borderId="33" xfId="1" applyNumberFormat="1" applyFont="1" applyFill="1" applyBorder="1" applyAlignment="1">
      <alignment horizontal="center" vertical="center"/>
    </xf>
    <xf numFmtId="166" fontId="3" fillId="2" borderId="4" xfId="1" applyNumberFormat="1" applyFont="1" applyFill="1" applyBorder="1" applyAlignment="1">
      <alignment horizontal="center" vertical="center"/>
    </xf>
    <xf numFmtId="166" fontId="26" fillId="2" borderId="37" xfId="1" applyNumberFormat="1" applyFont="1" applyFill="1" applyBorder="1" applyAlignment="1">
      <alignment horizontal="center" vertical="center" wrapText="1"/>
    </xf>
    <xf numFmtId="166" fontId="3" fillId="2" borderId="0" xfId="1" applyNumberFormat="1" applyFont="1" applyFill="1" applyAlignment="1">
      <alignment horizontal="center" vertical="center"/>
    </xf>
    <xf numFmtId="166" fontId="26" fillId="2" borderId="42" xfId="1" applyNumberFormat="1" applyFont="1" applyFill="1" applyBorder="1" applyAlignment="1">
      <alignment horizontal="center" vertical="center"/>
    </xf>
    <xf numFmtId="0" fontId="26" fillId="2" borderId="29" xfId="1" applyFont="1" applyFill="1" applyBorder="1" applyAlignment="1">
      <alignment horizontal="center" vertical="center"/>
    </xf>
    <xf numFmtId="166" fontId="26" fillId="2" borderId="5" xfId="1" applyNumberFormat="1" applyFont="1" applyFill="1" applyBorder="1" applyAlignment="1">
      <alignment horizontal="center" vertical="center"/>
    </xf>
    <xf numFmtId="0" fontId="26" fillId="2" borderId="4" xfId="1" applyFont="1" applyFill="1" applyBorder="1" applyAlignment="1">
      <alignment horizontal="center" vertical="center"/>
    </xf>
    <xf numFmtId="0" fontId="17" fillId="2" borderId="26" xfId="1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wrapText="1"/>
    </xf>
    <xf numFmtId="166" fontId="1" fillId="2" borderId="4" xfId="1" applyNumberForma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166" fontId="22" fillId="2" borderId="29" xfId="1" applyNumberFormat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wrapText="1"/>
    </xf>
    <xf numFmtId="166" fontId="1" fillId="2" borderId="8" xfId="1" applyNumberForma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5" fillId="2" borderId="29" xfId="1" applyFont="1" applyFill="1" applyBorder="1" applyAlignment="1">
      <alignment horizontal="center" vertical="center"/>
    </xf>
    <xf numFmtId="166" fontId="45" fillId="2" borderId="29" xfId="1" applyNumberFormat="1" applyFont="1" applyFill="1" applyBorder="1" applyAlignment="1">
      <alignment horizontal="center" vertical="center"/>
    </xf>
    <xf numFmtId="167" fontId="26" fillId="2" borderId="29" xfId="1" applyNumberFormat="1" applyFont="1" applyFill="1" applyBorder="1" applyAlignment="1">
      <alignment horizontal="center" vertical="center"/>
    </xf>
    <xf numFmtId="0" fontId="45" fillId="2" borderId="4" xfId="1" applyFont="1" applyFill="1" applyBorder="1" applyAlignment="1">
      <alignment horizontal="center" vertical="center"/>
    </xf>
    <xf numFmtId="166" fontId="45" fillId="2" borderId="4" xfId="1" applyNumberFormat="1" applyFont="1" applyFill="1" applyBorder="1" applyAlignment="1">
      <alignment horizontal="center" vertical="center"/>
    </xf>
    <xf numFmtId="167" fontId="26" fillId="2" borderId="4" xfId="1" applyNumberFormat="1" applyFont="1" applyFill="1" applyBorder="1" applyAlignment="1">
      <alignment horizontal="center" vertical="center"/>
    </xf>
    <xf numFmtId="4" fontId="26" fillId="2" borderId="4" xfId="1" applyNumberFormat="1" applyFont="1" applyFill="1" applyBorder="1" applyAlignment="1">
      <alignment horizontal="center" vertical="center"/>
    </xf>
    <xf numFmtId="0" fontId="24" fillId="2" borderId="8" xfId="1" applyFont="1" applyFill="1" applyBorder="1" applyAlignment="1">
      <alignment horizontal="center" vertical="center" wrapText="1"/>
    </xf>
    <xf numFmtId="0" fontId="1" fillId="2" borderId="0" xfId="1" applyFill="1" applyProtection="1">
      <protection locked="0"/>
    </xf>
    <xf numFmtId="0" fontId="25" fillId="2" borderId="8" xfId="1" applyFont="1" applyFill="1" applyBorder="1" applyAlignment="1" applyProtection="1">
      <alignment horizontal="center" vertical="center" wrapText="1"/>
      <protection locked="0"/>
    </xf>
    <xf numFmtId="0" fontId="13" fillId="2" borderId="4" xfId="1" applyFont="1" applyFill="1" applyBorder="1" applyAlignment="1">
      <alignment horizontal="right" vertical="center"/>
    </xf>
    <xf numFmtId="0" fontId="16" fillId="2" borderId="5" xfId="1" applyFont="1" applyFill="1" applyBorder="1" applyAlignment="1">
      <alignment horizontal="right" vertical="center"/>
    </xf>
    <xf numFmtId="0" fontId="13" fillId="2" borderId="4" xfId="1" applyFont="1" applyFill="1" applyBorder="1" applyAlignment="1">
      <alignment horizontal="center" vertical="center" wrapText="1"/>
    </xf>
    <xf numFmtId="0" fontId="1" fillId="2" borderId="5" xfId="1" applyFill="1" applyBorder="1"/>
    <xf numFmtId="0" fontId="26" fillId="2" borderId="4" xfId="1" applyNumberFormat="1" applyFont="1" applyFill="1" applyBorder="1" applyAlignment="1">
      <alignment horizontal="center" wrapText="1"/>
    </xf>
    <xf numFmtId="0" fontId="26" fillId="2" borderId="5" xfId="1" applyFont="1" applyFill="1" applyBorder="1" applyAlignment="1">
      <alignment horizontal="center" vertical="center"/>
    </xf>
    <xf numFmtId="2" fontId="26" fillId="2" borderId="4" xfId="1" applyNumberFormat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166" fontId="27" fillId="2" borderId="4" xfId="0" applyNumberFormat="1" applyFont="1" applyFill="1" applyBorder="1" applyAlignment="1">
      <alignment horizontal="center" vertical="center" wrapText="1"/>
    </xf>
    <xf numFmtId="0" fontId="17" fillId="2" borderId="22" xfId="1" applyFont="1" applyFill="1" applyBorder="1" applyAlignment="1" applyProtection="1">
      <alignment horizontal="center" vertical="center" wrapText="1"/>
      <protection locked="0"/>
    </xf>
    <xf numFmtId="166" fontId="13" fillId="2" borderId="8" xfId="1" applyNumberFormat="1" applyFont="1" applyFill="1" applyBorder="1"/>
    <xf numFmtId="166" fontId="1" fillId="2" borderId="4" xfId="1" applyNumberFormat="1" applyFill="1" applyBorder="1" applyProtection="1">
      <protection locked="0"/>
    </xf>
    <xf numFmtId="0" fontId="44" fillId="2" borderId="38" xfId="0" applyFont="1" applyFill="1" applyBorder="1" applyAlignment="1">
      <alignment horizontal="left" vertical="center" wrapText="1"/>
    </xf>
    <xf numFmtId="0" fontId="26" fillId="2" borderId="38" xfId="0" applyFont="1" applyFill="1" applyBorder="1" applyAlignment="1">
      <alignment horizontal="left" vertical="top" wrapText="1"/>
    </xf>
    <xf numFmtId="2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4" xfId="6" applyNumberFormat="1" applyFont="1" applyFill="1" applyBorder="1" applyAlignment="1" applyProtection="1">
      <alignment horizontal="center" vertical="center" wrapText="1"/>
      <protection locked="0"/>
    </xf>
    <xf numFmtId="165" fontId="26" fillId="0" borderId="4" xfId="6" applyNumberFormat="1" applyFont="1" applyFill="1" applyBorder="1" applyAlignment="1" applyProtection="1">
      <alignment vertical="center" wrapText="1"/>
      <protection locked="0"/>
    </xf>
    <xf numFmtId="0" fontId="22" fillId="0" borderId="4" xfId="0" applyFont="1" applyFill="1" applyBorder="1" applyAlignment="1">
      <alignment horizontal="left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0" fontId="22" fillId="0" borderId="4" xfId="7" applyFont="1" applyFill="1" applyBorder="1" applyAlignment="1" applyProtection="1">
      <alignment horizontal="left" vertical="top" wrapText="1"/>
    </xf>
    <xf numFmtId="2" fontId="35" fillId="0" borderId="4" xfId="0" applyNumberFormat="1" applyFont="1" applyFill="1" applyBorder="1" applyAlignment="1">
      <alignment horizontal="center" vertical="center" wrapText="1"/>
    </xf>
    <xf numFmtId="2" fontId="35" fillId="0" borderId="5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Fill="1" applyBorder="1" applyAlignment="1">
      <alignment horizontal="center" vertical="center" wrapText="1"/>
    </xf>
    <xf numFmtId="0" fontId="22" fillId="0" borderId="4" xfId="7" applyFont="1" applyFill="1" applyBorder="1" applyAlignment="1" applyProtection="1">
      <alignment vertical="top" wrapText="1"/>
    </xf>
    <xf numFmtId="165" fontId="25" fillId="0" borderId="4" xfId="6" applyNumberFormat="1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8" fillId="0" borderId="4" xfId="0" applyFont="1" applyFill="1" applyBorder="1" applyAlignment="1" applyProtection="1">
      <alignment horizontal="left" vertical="center" wrapText="1"/>
    </xf>
    <xf numFmtId="4" fontId="26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 horizontal="left" vertical="center" wrapText="1"/>
      <protection locked="0"/>
    </xf>
    <xf numFmtId="2" fontId="26" fillId="0" borderId="4" xfId="0" applyNumberFormat="1" applyFont="1" applyFill="1" applyBorder="1" applyAlignment="1" applyProtection="1">
      <alignment vertical="center"/>
      <protection locked="0"/>
    </xf>
    <xf numFmtId="0" fontId="26" fillId="0" borderId="40" xfId="0" applyFont="1" applyFill="1" applyBorder="1" applyAlignment="1">
      <alignment horizontal="left" vertical="top" wrapText="1"/>
    </xf>
    <xf numFmtId="167" fontId="26" fillId="0" borderId="44" xfId="0" applyNumberFormat="1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4" xfId="1" applyFont="1" applyFill="1" applyBorder="1" applyAlignment="1" applyProtection="1">
      <alignment horizontal="center" vertical="center"/>
      <protection locked="0"/>
    </xf>
    <xf numFmtId="0" fontId="26" fillId="0" borderId="55" xfId="0" applyFont="1" applyFill="1" applyBorder="1" applyAlignment="1">
      <alignment horizontal="left" wrapText="1"/>
    </xf>
    <xf numFmtId="0" fontId="26" fillId="0" borderId="4" xfId="0" applyFont="1" applyFill="1" applyBorder="1" applyAlignment="1" applyProtection="1">
      <alignment horizontal="center" vertical="center"/>
      <protection locked="0"/>
    </xf>
    <xf numFmtId="166" fontId="24" fillId="2" borderId="8" xfId="1" applyNumberFormat="1" applyFont="1" applyFill="1" applyBorder="1" applyAlignment="1">
      <alignment horizontal="center" vertical="center"/>
    </xf>
    <xf numFmtId="166" fontId="24" fillId="2" borderId="33" xfId="1" applyNumberFormat="1" applyFont="1" applyFill="1" applyBorder="1" applyAlignment="1">
      <alignment horizontal="center" vertical="center"/>
    </xf>
    <xf numFmtId="166" fontId="24" fillId="2" borderId="57" xfId="1" applyNumberFormat="1" applyFont="1" applyFill="1" applyBorder="1" applyAlignment="1">
      <alignment horizontal="center" vertical="center" wrapText="1"/>
    </xf>
    <xf numFmtId="166" fontId="24" fillId="2" borderId="26" xfId="1" applyNumberFormat="1" applyFont="1" applyFill="1" applyBorder="1" applyAlignment="1">
      <alignment horizontal="center" vertical="center"/>
    </xf>
    <xf numFmtId="166" fontId="24" fillId="2" borderId="31" xfId="1" applyNumberFormat="1" applyFont="1" applyFill="1" applyBorder="1" applyAlignment="1">
      <alignment horizontal="center" vertical="center"/>
    </xf>
    <xf numFmtId="166" fontId="24" fillId="2" borderId="28" xfId="1" applyNumberFormat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left"/>
    </xf>
    <xf numFmtId="0" fontId="24" fillId="0" borderId="11" xfId="1" applyFont="1" applyFill="1" applyBorder="1" applyAlignment="1">
      <alignment horizontal="left" wrapText="1"/>
    </xf>
    <xf numFmtId="0" fontId="27" fillId="0" borderId="4" xfId="0" applyFont="1" applyFill="1" applyBorder="1" applyAlignment="1">
      <alignment vertical="center" wrapText="1"/>
    </xf>
    <xf numFmtId="0" fontId="42" fillId="0" borderId="4" xfId="0" applyFont="1" applyFill="1" applyBorder="1" applyAlignment="1">
      <alignment vertical="center" wrapText="1"/>
    </xf>
    <xf numFmtId="165" fontId="28" fillId="0" borderId="4" xfId="3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1" applyNumberFormat="1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vertical="center" wrapText="1"/>
    </xf>
    <xf numFmtId="0" fontId="0" fillId="0" borderId="4" xfId="0" applyFill="1" applyBorder="1" applyAlignment="1"/>
    <xf numFmtId="0" fontId="20" fillId="0" borderId="4" xfId="0" applyFont="1" applyFill="1" applyBorder="1" applyAlignment="1">
      <alignment horizontal="left" vertical="top" wrapText="1"/>
    </xf>
    <xf numFmtId="0" fontId="1" fillId="0" borderId="4" xfId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center" wrapText="1"/>
    </xf>
    <xf numFmtId="166" fontId="1" fillId="0" borderId="4" xfId="1" applyNumberFormat="1" applyFill="1" applyBorder="1"/>
    <xf numFmtId="0" fontId="24" fillId="0" borderId="4" xfId="1" applyFont="1" applyFill="1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32" fillId="0" borderId="26" xfId="1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>
      <alignment vertical="center" wrapText="1"/>
    </xf>
    <xf numFmtId="0" fontId="26" fillId="2" borderId="29" xfId="1" applyFont="1" applyFill="1" applyBorder="1" applyAlignment="1">
      <alignment horizontal="center" vertical="center" wrapText="1"/>
    </xf>
    <xf numFmtId="166" fontId="26" fillId="2" borderId="17" xfId="0" applyNumberFormat="1" applyFont="1" applyFill="1" applyBorder="1" applyAlignment="1">
      <alignment horizontal="center" vertical="center" wrapText="1"/>
    </xf>
    <xf numFmtId="0" fontId="32" fillId="3" borderId="26" xfId="1" applyFont="1" applyFill="1" applyBorder="1" applyAlignment="1" applyProtection="1">
      <alignment horizontal="center" vertical="center" wrapText="1"/>
      <protection locked="0"/>
    </xf>
    <xf numFmtId="0" fontId="26" fillId="3" borderId="36" xfId="0" applyFont="1" applyFill="1" applyBorder="1" applyAlignment="1" applyProtection="1">
      <alignment horizontal="center" vertical="center"/>
      <protection locked="0"/>
    </xf>
    <xf numFmtId="166" fontId="3" fillId="3" borderId="51" xfId="0" applyNumberFormat="1" applyFont="1" applyFill="1" applyBorder="1" applyAlignment="1" applyProtection="1">
      <alignment horizontal="right" vertical="center"/>
      <protection locked="0"/>
    </xf>
    <xf numFmtId="166" fontId="26" fillId="3" borderId="52" xfId="0" applyNumberFormat="1" applyFont="1" applyFill="1" applyBorder="1" applyAlignment="1">
      <alignment horizontal="center" vertical="center" wrapText="1"/>
    </xf>
    <xf numFmtId="2" fontId="24" fillId="2" borderId="5" xfId="1" applyNumberFormat="1" applyFont="1" applyFill="1" applyBorder="1" applyAlignment="1">
      <alignment horizontal="center" vertical="center" wrapText="1"/>
    </xf>
    <xf numFmtId="166" fontId="24" fillId="3" borderId="5" xfId="1" applyNumberFormat="1" applyFont="1" applyFill="1" applyBorder="1" applyAlignment="1">
      <alignment horizontal="center"/>
    </xf>
    <xf numFmtId="0" fontId="24" fillId="3" borderId="5" xfId="1" applyFont="1" applyFill="1" applyBorder="1"/>
    <xf numFmtId="0" fontId="13" fillId="0" borderId="8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166" fontId="24" fillId="2" borderId="4" xfId="0" applyNumberFormat="1" applyFont="1" applyFill="1" applyBorder="1" applyAlignment="1">
      <alignment horizontal="center" vertical="center" wrapText="1"/>
    </xf>
    <xf numFmtId="166" fontId="24" fillId="2" borderId="5" xfId="0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wrapText="1"/>
    </xf>
    <xf numFmtId="0" fontId="1" fillId="0" borderId="8" xfId="1" applyFont="1" applyBorder="1" applyAlignment="1">
      <alignment wrapText="1"/>
    </xf>
    <xf numFmtId="166" fontId="46" fillId="0" borderId="8" xfId="1" applyNumberFormat="1" applyFont="1" applyBorder="1"/>
    <xf numFmtId="166" fontId="46" fillId="0" borderId="33" xfId="1" applyNumberFormat="1" applyFont="1" applyBorder="1"/>
    <xf numFmtId="0" fontId="25" fillId="0" borderId="4" xfId="0" applyFont="1" applyFill="1" applyBorder="1" applyAlignment="1" applyProtection="1">
      <alignment horizontal="left" vertical="center" wrapText="1"/>
      <protection locked="0"/>
    </xf>
    <xf numFmtId="0" fontId="26" fillId="0" borderId="4" xfId="1" applyFont="1" applyFill="1" applyBorder="1" applyAlignment="1">
      <alignment horizontal="left" vertical="center" wrapText="1"/>
    </xf>
    <xf numFmtId="2" fontId="26" fillId="0" borderId="4" xfId="0" applyNumberFormat="1" applyFont="1" applyFill="1" applyBorder="1" applyAlignment="1">
      <alignment horizontal="center" vertical="center" wrapText="1"/>
    </xf>
    <xf numFmtId="2" fontId="2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>
      <alignment horizontal="left" vertical="top" wrapText="1"/>
    </xf>
    <xf numFmtId="0" fontId="26" fillId="0" borderId="54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horizontal="left" vertical="top" wrapText="1"/>
    </xf>
    <xf numFmtId="164" fontId="35" fillId="3" borderId="4" xfId="1" applyNumberFormat="1" applyFont="1" applyFill="1" applyBorder="1" applyAlignment="1" applyProtection="1">
      <alignment horizontal="center" vertical="center"/>
      <protection locked="0"/>
    </xf>
    <xf numFmtId="166" fontId="26" fillId="2" borderId="29" xfId="1" applyNumberFormat="1" applyFont="1" applyFill="1" applyBorder="1" applyAlignment="1">
      <alignment vertical="center"/>
    </xf>
    <xf numFmtId="165" fontId="28" fillId="0" borderId="4" xfId="3" applyNumberFormat="1" applyFont="1" applyFill="1" applyBorder="1" applyAlignment="1" applyProtection="1">
      <alignment vertical="center" wrapText="1"/>
      <protection locked="0"/>
    </xf>
    <xf numFmtId="0" fontId="4" fillId="6" borderId="8" xfId="1" applyFont="1" applyFill="1" applyBorder="1" applyAlignment="1" applyProtection="1">
      <alignment horizontal="center" vertical="center" wrapText="1"/>
      <protection locked="0"/>
    </xf>
    <xf numFmtId="165" fontId="5" fillId="6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8" xfId="1" applyFill="1" applyBorder="1" applyProtection="1">
      <protection locked="0"/>
    </xf>
    <xf numFmtId="0" fontId="27" fillId="2" borderId="29" xfId="0" applyFont="1" applyFill="1" applyBorder="1" applyAlignment="1">
      <alignment vertical="top" wrapText="1"/>
    </xf>
    <xf numFmtId="166" fontId="3" fillId="2" borderId="29" xfId="1" applyNumberFormat="1" applyFont="1" applyFill="1" applyBorder="1" applyAlignment="1">
      <alignment horizontal="center" vertical="center"/>
    </xf>
    <xf numFmtId="166" fontId="25" fillId="0" borderId="4" xfId="6" applyNumberFormat="1" applyFont="1" applyFill="1" applyBorder="1" applyAlignment="1" applyProtection="1">
      <alignment horizontal="center" vertical="center" wrapText="1"/>
    </xf>
    <xf numFmtId="166" fontId="24" fillId="0" borderId="4" xfId="6" applyNumberFormat="1" applyFont="1" applyFill="1" applyBorder="1" applyAlignment="1" applyProtection="1">
      <alignment horizontal="center" vertical="center" wrapText="1"/>
    </xf>
    <xf numFmtId="166" fontId="37" fillId="0" borderId="5" xfId="0" applyNumberFormat="1" applyFont="1" applyFill="1" applyBorder="1" applyAlignment="1" applyProtection="1">
      <alignment horizontal="center" vertical="center"/>
      <protection locked="0"/>
    </xf>
    <xf numFmtId="166" fontId="3" fillId="0" borderId="5" xfId="0" applyNumberFormat="1" applyFont="1" applyFill="1" applyBorder="1" applyAlignment="1" applyProtection="1">
      <alignment horizontal="center" vertical="center"/>
      <protection locked="0"/>
    </xf>
    <xf numFmtId="166" fontId="24" fillId="0" borderId="4" xfId="0" applyNumberFormat="1" applyFont="1" applyFill="1" applyBorder="1" applyAlignment="1" applyProtection="1">
      <alignment horizontal="center" vertical="center"/>
      <protection locked="0"/>
    </xf>
    <xf numFmtId="166" fontId="26" fillId="0" borderId="4" xfId="0" applyNumberFormat="1" applyFont="1" applyFill="1" applyBorder="1" applyAlignment="1" applyProtection="1">
      <alignment horizontal="center" vertical="center"/>
      <protection locked="0"/>
    </xf>
    <xf numFmtId="166" fontId="26" fillId="0" borderId="5" xfId="0" applyNumberFormat="1" applyFont="1" applyFill="1" applyBorder="1" applyAlignment="1" applyProtection="1">
      <alignment horizontal="center" vertical="center"/>
      <protection locked="0"/>
    </xf>
    <xf numFmtId="166" fontId="3" fillId="0" borderId="4" xfId="0" applyNumberFormat="1" applyFont="1" applyFill="1" applyBorder="1" applyAlignment="1" applyProtection="1">
      <alignment horizontal="center" vertical="center"/>
      <protection locked="0"/>
    </xf>
    <xf numFmtId="166" fontId="25" fillId="0" borderId="11" xfId="6" applyNumberFormat="1" applyFont="1" applyFill="1" applyBorder="1" applyAlignment="1" applyProtection="1">
      <alignment horizontal="center" vertical="center" wrapText="1"/>
    </xf>
    <xf numFmtId="166" fontId="3" fillId="0" borderId="11" xfId="0" applyNumberFormat="1" applyFont="1" applyFill="1" applyBorder="1" applyAlignment="1" applyProtection="1">
      <alignment horizontal="center" vertical="center"/>
      <protection locked="0"/>
    </xf>
    <xf numFmtId="166" fontId="3" fillId="0" borderId="15" xfId="0" applyNumberFormat="1" applyFont="1" applyFill="1" applyBorder="1" applyAlignment="1" applyProtection="1">
      <alignment horizontal="center" vertical="center"/>
      <protection locked="0"/>
    </xf>
    <xf numFmtId="166" fontId="24" fillId="0" borderId="36" xfId="6" applyNumberFormat="1" applyFont="1" applyFill="1" applyBorder="1" applyAlignment="1" applyProtection="1">
      <alignment horizontal="center" vertical="center" wrapText="1"/>
    </xf>
    <xf numFmtId="166" fontId="25" fillId="0" borderId="5" xfId="6" applyNumberFormat="1" applyFont="1" applyFill="1" applyBorder="1" applyAlignment="1" applyProtection="1">
      <alignment horizontal="center" vertical="center" wrapText="1"/>
    </xf>
    <xf numFmtId="49" fontId="24" fillId="0" borderId="4" xfId="0" applyNumberFormat="1" applyFont="1" applyFill="1" applyBorder="1" applyAlignment="1">
      <alignment vertical="top" wrapText="1"/>
    </xf>
    <xf numFmtId="165" fontId="28" fillId="3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1" applyFont="1" applyFill="1" applyBorder="1"/>
    <xf numFmtId="165" fontId="28" fillId="3" borderId="4" xfId="6" applyNumberFormat="1" applyFont="1" applyFill="1" applyBorder="1" applyAlignment="1" applyProtection="1">
      <alignment horizontal="center" vertical="center" wrapText="1"/>
    </xf>
    <xf numFmtId="164" fontId="1" fillId="3" borderId="4" xfId="1" applyNumberFormat="1" applyFont="1" applyFill="1" applyBorder="1" applyAlignment="1">
      <alignment horizontal="center" vertical="center"/>
    </xf>
    <xf numFmtId="0" fontId="28" fillId="2" borderId="4" xfId="1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>
      <alignment vertical="top" wrapText="1"/>
    </xf>
    <xf numFmtId="165" fontId="26" fillId="0" borderId="6" xfId="6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Protection="1">
      <protection locked="0"/>
    </xf>
    <xf numFmtId="2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5" xfId="0" applyNumberFormat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4" xfId="1" applyNumberFormat="1" applyFont="1" applyFill="1" applyBorder="1" applyAlignment="1">
      <alignment horizontal="center"/>
    </xf>
    <xf numFmtId="0" fontId="13" fillId="0" borderId="4" xfId="1" applyFont="1" applyFill="1" applyBorder="1"/>
    <xf numFmtId="0" fontId="16" fillId="0" borderId="8" xfId="1" applyFont="1" applyFill="1" applyBorder="1" applyAlignment="1">
      <alignment wrapText="1"/>
    </xf>
    <xf numFmtId="166" fontId="26" fillId="0" borderId="4" xfId="1" applyNumberFormat="1" applyFont="1" applyFill="1" applyBorder="1" applyAlignment="1">
      <alignment horizontal="center" vertical="center"/>
    </xf>
    <xf numFmtId="166" fontId="1" fillId="0" borderId="8" xfId="1" applyNumberFormat="1" applyBorder="1"/>
    <xf numFmtId="166" fontId="1" fillId="0" borderId="33" xfId="1" applyNumberFormat="1" applyBorder="1"/>
    <xf numFmtId="0" fontId="1" fillId="2" borderId="4" xfId="1" applyFont="1" applyFill="1" applyBorder="1" applyAlignment="1">
      <alignment horizontal="right" vertical="center"/>
    </xf>
    <xf numFmtId="0" fontId="24" fillId="0" borderId="4" xfId="1" applyFont="1" applyFill="1" applyBorder="1" applyAlignment="1">
      <alignment horizontal="left" wrapText="1"/>
    </xf>
    <xf numFmtId="49" fontId="24" fillId="0" borderId="4" xfId="1" applyNumberFormat="1" applyFont="1" applyFill="1" applyBorder="1" applyAlignment="1">
      <alignment horizontal="left" wrapText="1"/>
    </xf>
    <xf numFmtId="166" fontId="24" fillId="0" borderId="4" xfId="0" applyNumberFormat="1" applyFont="1" applyFill="1" applyBorder="1" applyAlignment="1">
      <alignment horizontal="center" vertical="center" wrapText="1"/>
    </xf>
    <xf numFmtId="166" fontId="26" fillId="2" borderId="4" xfId="1" applyNumberFormat="1" applyFont="1" applyFill="1" applyBorder="1"/>
    <xf numFmtId="166" fontId="26" fillId="0" borderId="4" xfId="1" applyNumberFormat="1" applyFont="1" applyFill="1" applyBorder="1"/>
    <xf numFmtId="0" fontId="11" fillId="2" borderId="4" xfId="1" applyFont="1" applyFill="1" applyBorder="1" applyAlignment="1">
      <alignment wrapText="1"/>
    </xf>
    <xf numFmtId="0" fontId="11" fillId="2" borderId="4" xfId="1" applyFont="1" applyFill="1" applyBorder="1"/>
    <xf numFmtId="0" fontId="26" fillId="2" borderId="4" xfId="1" applyFont="1" applyFill="1" applyBorder="1" applyAlignment="1">
      <alignment wrapText="1"/>
    </xf>
    <xf numFmtId="166" fontId="11" fillId="0" borderId="4" xfId="1" applyNumberFormat="1" applyFont="1" applyFill="1" applyBorder="1"/>
    <xf numFmtId="0" fontId="25" fillId="0" borderId="4" xfId="0" applyFont="1" applyFill="1" applyBorder="1" applyAlignment="1" applyProtection="1">
      <alignment horizontal="left" vertical="center" wrapText="1"/>
    </xf>
    <xf numFmtId="164" fontId="26" fillId="0" borderId="4" xfId="1" applyNumberFormat="1" applyFont="1" applyFill="1" applyBorder="1" applyAlignment="1">
      <alignment horizontal="center" vertical="center"/>
    </xf>
    <xf numFmtId="0" fontId="26" fillId="0" borderId="4" xfId="1" applyFont="1" applyFill="1" applyBorder="1" applyAlignment="1">
      <alignment horizontal="left"/>
    </xf>
    <xf numFmtId="0" fontId="27" fillId="0" borderId="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right" vertical="center" wrapText="1"/>
    </xf>
    <xf numFmtId="0" fontId="27" fillId="0" borderId="8" xfId="0" applyFont="1" applyFill="1" applyBorder="1" applyAlignment="1">
      <alignment horizontal="right" vertical="center" wrapText="1"/>
    </xf>
    <xf numFmtId="0" fontId="5" fillId="0" borderId="58" xfId="4" applyFont="1" applyBorder="1" applyAlignment="1">
      <alignment vertical="top" wrapText="1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28" fillId="0" borderId="58" xfId="4" applyFont="1" applyBorder="1" applyAlignment="1">
      <alignment vertical="top" wrapText="1"/>
    </xf>
    <xf numFmtId="0" fontId="28" fillId="0" borderId="4" xfId="1" applyFont="1" applyFill="1" applyBorder="1" applyAlignment="1" applyProtection="1">
      <alignment horizontal="center" vertical="center" wrapText="1"/>
      <protection locked="0"/>
    </xf>
    <xf numFmtId="166" fontId="22" fillId="2" borderId="52" xfId="0" applyNumberFormat="1" applyFont="1" applyFill="1" applyBorder="1" applyAlignment="1">
      <alignment horizontal="center" vertical="center" wrapText="1"/>
    </xf>
    <xf numFmtId="166" fontId="22" fillId="2" borderId="7" xfId="0" applyNumberFormat="1" applyFont="1" applyFill="1" applyBorder="1" applyAlignment="1">
      <alignment horizontal="center" vertical="center" wrapText="1"/>
    </xf>
    <xf numFmtId="166" fontId="28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28" fillId="0" borderId="29" xfId="1" applyFont="1" applyFill="1" applyBorder="1" applyAlignment="1" applyProtection="1">
      <alignment horizontal="center" vertical="center" wrapText="1"/>
      <protection locked="0"/>
    </xf>
    <xf numFmtId="0" fontId="28" fillId="0" borderId="42" xfId="1" applyFont="1" applyFill="1" applyBorder="1" applyAlignment="1" applyProtection="1">
      <alignment horizontal="center" vertical="center" wrapText="1"/>
      <protection locked="0"/>
    </xf>
    <xf numFmtId="0" fontId="5" fillId="0" borderId="42" xfId="1" applyFont="1" applyFill="1" applyBorder="1" applyAlignment="1" applyProtection="1">
      <alignment horizontal="center" vertical="center" wrapText="1"/>
      <protection locked="0"/>
    </xf>
    <xf numFmtId="0" fontId="5" fillId="0" borderId="29" xfId="1" applyFont="1" applyFill="1" applyBorder="1" applyAlignment="1" applyProtection="1">
      <alignment horizontal="center" vertical="center" wrapText="1"/>
      <protection locked="0"/>
    </xf>
    <xf numFmtId="166" fontId="28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42" fillId="0" borderId="4" xfId="0" applyFont="1" applyFill="1" applyBorder="1" applyAlignment="1">
      <alignment horizontal="center" vertical="center"/>
    </xf>
    <xf numFmtId="167" fontId="22" fillId="0" borderId="29" xfId="1" applyNumberFormat="1" applyFont="1" applyBorder="1" applyAlignment="1">
      <alignment horizontal="center" vertical="center"/>
    </xf>
    <xf numFmtId="166" fontId="22" fillId="0" borderId="29" xfId="1" applyNumberFormat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4" fontId="22" fillId="0" borderId="29" xfId="1" applyNumberFormat="1" applyFont="1" applyBorder="1" applyAlignment="1">
      <alignment horizontal="center" vertical="center"/>
    </xf>
    <xf numFmtId="0" fontId="22" fillId="0" borderId="42" xfId="1" applyFont="1" applyBorder="1" applyAlignment="1">
      <alignment horizontal="center" vertical="center"/>
    </xf>
    <xf numFmtId="166" fontId="22" fillId="2" borderId="42" xfId="1" applyNumberFormat="1" applyFont="1" applyFill="1" applyBorder="1" applyAlignment="1">
      <alignment horizontal="center" vertical="center"/>
    </xf>
    <xf numFmtId="166" fontId="31" fillId="2" borderId="4" xfId="1" applyNumberFormat="1" applyFont="1" applyFill="1" applyBorder="1" applyAlignment="1">
      <alignment horizontal="center" vertical="center"/>
    </xf>
    <xf numFmtId="0" fontId="22" fillId="2" borderId="4" xfId="1" applyFont="1" applyFill="1" applyBorder="1" applyAlignment="1">
      <alignment horizontal="center" vertical="center"/>
    </xf>
    <xf numFmtId="166" fontId="22" fillId="2" borderId="4" xfId="1" applyNumberFormat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/>
    </xf>
    <xf numFmtId="166" fontId="22" fillId="2" borderId="5" xfId="1" applyNumberFormat="1" applyFont="1" applyFill="1" applyBorder="1" applyAlignment="1">
      <alignment horizontal="center" vertical="center"/>
    </xf>
    <xf numFmtId="166" fontId="35" fillId="2" borderId="4" xfId="1" applyNumberFormat="1" applyFont="1" applyFill="1" applyBorder="1" applyAlignment="1">
      <alignment horizontal="center" vertical="center"/>
    </xf>
    <xf numFmtId="166" fontId="41" fillId="2" borderId="4" xfId="1" applyNumberFormat="1" applyFont="1" applyFill="1" applyBorder="1" applyAlignment="1">
      <alignment horizontal="center" vertical="center"/>
    </xf>
    <xf numFmtId="0" fontId="35" fillId="2" borderId="4" xfId="1" applyFont="1" applyFill="1" applyBorder="1" applyAlignment="1">
      <alignment horizontal="center" vertical="center"/>
    </xf>
    <xf numFmtId="0" fontId="35" fillId="2" borderId="5" xfId="1" applyFont="1" applyFill="1" applyBorder="1" applyAlignment="1">
      <alignment horizontal="center" vertical="center"/>
    </xf>
    <xf numFmtId="166" fontId="35" fillId="2" borderId="5" xfId="1" applyNumberFormat="1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165" fontId="28" fillId="6" borderId="4" xfId="3" applyNumberFormat="1" applyFont="1" applyFill="1" applyBorder="1" applyAlignment="1" applyProtection="1">
      <alignment horizontal="center" vertical="center" wrapText="1"/>
      <protection locked="0"/>
    </xf>
    <xf numFmtId="166" fontId="24" fillId="0" borderId="37" xfId="1" applyNumberFormat="1" applyFont="1" applyFill="1" applyBorder="1" applyAlignment="1">
      <alignment horizontal="center" vertical="center" wrapText="1"/>
    </xf>
    <xf numFmtId="166" fontId="24" fillId="0" borderId="6" xfId="1" applyNumberFormat="1" applyFont="1" applyFill="1" applyBorder="1" applyAlignment="1">
      <alignment horizontal="center" vertical="center" wrapText="1"/>
    </xf>
    <xf numFmtId="166" fontId="24" fillId="0" borderId="31" xfId="1" applyNumberFormat="1" applyFont="1" applyFill="1" applyBorder="1" applyAlignment="1">
      <alignment horizontal="center" vertical="center" wrapText="1"/>
    </xf>
    <xf numFmtId="166" fontId="24" fillId="2" borderId="8" xfId="1" applyNumberFormat="1" applyFont="1" applyFill="1" applyBorder="1" applyAlignment="1">
      <alignment horizontal="center" vertical="center" wrapText="1"/>
    </xf>
    <xf numFmtId="0" fontId="22" fillId="5" borderId="4" xfId="1" applyFont="1" applyFill="1" applyBorder="1" applyAlignment="1">
      <alignment horizontal="center" vertical="center"/>
    </xf>
    <xf numFmtId="0" fontId="1" fillId="5" borderId="4" xfId="1" applyFont="1" applyFill="1" applyBorder="1" applyAlignment="1">
      <alignment horizontal="center" vertical="center"/>
    </xf>
    <xf numFmtId="0" fontId="1" fillId="5" borderId="8" xfId="1" applyFill="1" applyBorder="1" applyAlignment="1">
      <alignment horizontal="center" vertical="center" wrapText="1"/>
    </xf>
    <xf numFmtId="2" fontId="22" fillId="5" borderId="8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166" fontId="26" fillId="2" borderId="5" xfId="0" applyNumberFormat="1" applyFont="1" applyFill="1" applyBorder="1" applyAlignment="1" applyProtection="1">
      <alignment horizontal="center" vertical="center"/>
      <protection locked="0"/>
    </xf>
    <xf numFmtId="166" fontId="37" fillId="2" borderId="5" xfId="0" applyNumberFormat="1" applyFont="1" applyFill="1" applyBorder="1" applyAlignment="1" applyProtection="1">
      <alignment horizontal="center" vertical="center"/>
      <protection locked="0"/>
    </xf>
    <xf numFmtId="166" fontId="3" fillId="2" borderId="5" xfId="0" applyNumberFormat="1" applyFont="1" applyFill="1" applyBorder="1" applyAlignment="1" applyProtection="1">
      <alignment horizontal="center" vertical="center"/>
      <protection locked="0"/>
    </xf>
    <xf numFmtId="2" fontId="29" fillId="3" borderId="5" xfId="6" applyNumberFormat="1" applyFont="1" applyFill="1" applyBorder="1" applyAlignment="1" applyProtection="1">
      <alignment horizontal="right" vertical="center" wrapText="1"/>
    </xf>
    <xf numFmtId="166" fontId="29" fillId="3" borderId="5" xfId="6" applyNumberFormat="1" applyFont="1" applyFill="1" applyBorder="1" applyAlignment="1" applyProtection="1">
      <alignment horizontal="right" vertical="center" wrapText="1"/>
    </xf>
    <xf numFmtId="166" fontId="29" fillId="3" borderId="15" xfId="6" applyNumberFormat="1" applyFont="1" applyFill="1" applyBorder="1" applyAlignment="1" applyProtection="1">
      <alignment horizontal="right" vertical="center" wrapText="1"/>
    </xf>
    <xf numFmtId="166" fontId="25" fillId="3" borderId="5" xfId="6" applyNumberFormat="1" applyFont="1" applyFill="1" applyBorder="1" applyAlignment="1" applyProtection="1">
      <alignment horizontal="center" vertical="center" wrapText="1"/>
    </xf>
    <xf numFmtId="0" fontId="1" fillId="3" borderId="5" xfId="1" applyFill="1" applyBorder="1" applyProtection="1">
      <protection locked="0"/>
    </xf>
    <xf numFmtId="166" fontId="26" fillId="2" borderId="5" xfId="0" applyNumberFormat="1" applyFont="1" applyFill="1" applyBorder="1" applyAlignment="1">
      <alignment horizontal="center" vertical="center" wrapText="1"/>
    </xf>
    <xf numFmtId="0" fontId="26" fillId="2" borderId="5" xfId="1" applyFont="1" applyFill="1" applyBorder="1"/>
    <xf numFmtId="166" fontId="1" fillId="3" borderId="5" xfId="1" applyNumberFormat="1" applyFont="1" applyFill="1" applyBorder="1" applyAlignment="1">
      <alignment horizontal="center" vertical="center"/>
    </xf>
    <xf numFmtId="0" fontId="1" fillId="3" borderId="5" xfId="1" applyFont="1" applyFill="1" applyBorder="1"/>
    <xf numFmtId="164" fontId="1" fillId="3" borderId="5" xfId="1" applyNumberFormat="1" applyFont="1" applyFill="1" applyBorder="1" applyAlignment="1">
      <alignment horizontal="center" vertical="center"/>
    </xf>
    <xf numFmtId="166" fontId="1" fillId="3" borderId="5" xfId="1" applyNumberFormat="1" applyFill="1" applyBorder="1" applyAlignment="1">
      <alignment horizontal="center" vertical="center"/>
    </xf>
    <xf numFmtId="164" fontId="1" fillId="3" borderId="5" xfId="1" applyNumberFormat="1" applyFill="1" applyBorder="1" applyAlignment="1">
      <alignment horizontal="center" vertical="center"/>
    </xf>
    <xf numFmtId="166" fontId="26" fillId="3" borderId="5" xfId="0" applyNumberFormat="1" applyFont="1" applyFill="1" applyBorder="1" applyAlignment="1">
      <alignment horizontal="center" vertical="center" wrapText="1"/>
    </xf>
    <xf numFmtId="165" fontId="5" fillId="6" borderId="5" xfId="6" applyNumberFormat="1" applyFont="1" applyFill="1" applyBorder="1" applyAlignment="1" applyProtection="1">
      <alignment horizontal="center" vertical="center" wrapText="1"/>
    </xf>
    <xf numFmtId="0" fontId="1" fillId="6" borderId="5" xfId="1" applyFill="1" applyBorder="1" applyProtection="1">
      <protection locked="0"/>
    </xf>
    <xf numFmtId="166" fontId="26" fillId="2" borderId="42" xfId="0" applyNumberFormat="1" applyFont="1" applyFill="1" applyBorder="1" applyAlignment="1">
      <alignment horizontal="center" vertical="center" wrapText="1"/>
    </xf>
    <xf numFmtId="166" fontId="26" fillId="3" borderId="5" xfId="1" applyNumberFormat="1" applyFont="1" applyFill="1" applyBorder="1" applyAlignment="1">
      <alignment horizontal="center" vertical="center"/>
    </xf>
    <xf numFmtId="0" fontId="26" fillId="3" borderId="5" xfId="1" applyFont="1" applyFill="1" applyBorder="1" applyAlignment="1">
      <alignment horizontal="center" vertical="center"/>
    </xf>
    <xf numFmtId="9" fontId="13" fillId="0" borderId="4" xfId="0" applyNumberFormat="1" applyFont="1" applyFill="1" applyBorder="1" applyAlignment="1" applyProtection="1">
      <alignment horizontal="center" vertical="center"/>
      <protection locked="0"/>
    </xf>
    <xf numFmtId="166" fontId="13" fillId="0" borderId="4" xfId="0" applyNumberFormat="1" applyFont="1" applyFill="1" applyBorder="1" applyProtection="1">
      <protection locked="0"/>
    </xf>
    <xf numFmtId="166" fontId="13" fillId="0" borderId="4" xfId="0" applyNumberFormat="1" applyFont="1" applyFill="1" applyBorder="1" applyAlignment="1" applyProtection="1">
      <alignment horizontal="center" vertical="center"/>
      <protection locked="0"/>
    </xf>
    <xf numFmtId="9" fontId="13" fillId="0" borderId="29" xfId="0" applyNumberFormat="1" applyFont="1" applyFill="1" applyBorder="1" applyAlignment="1" applyProtection="1">
      <alignment horizontal="center" vertical="center"/>
      <protection locked="0"/>
    </xf>
    <xf numFmtId="166" fontId="13" fillId="0" borderId="29" xfId="0" applyNumberFormat="1" applyFont="1" applyFill="1" applyBorder="1" applyAlignment="1" applyProtection="1">
      <alignment horizontal="center" vertical="center"/>
      <protection locked="0"/>
    </xf>
    <xf numFmtId="9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4" xfId="0" applyNumberFormat="1" applyFont="1" applyBorder="1" applyAlignment="1">
      <alignment horizontal="center" vertical="center" wrapText="1"/>
    </xf>
    <xf numFmtId="0" fontId="1" fillId="0" borderId="28" xfId="1" applyFill="1" applyBorder="1"/>
    <xf numFmtId="0" fontId="1" fillId="0" borderId="28" xfId="1" applyFill="1" applyBorder="1" applyProtection="1">
      <protection locked="0"/>
    </xf>
    <xf numFmtId="0" fontId="1" fillId="0" borderId="28" xfId="1" applyBorder="1"/>
    <xf numFmtId="9" fontId="22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28" xfId="1" applyBorder="1" applyProtection="1">
      <protection locked="0"/>
    </xf>
    <xf numFmtId="0" fontId="19" fillId="0" borderId="0" xfId="1" applyFont="1" applyBorder="1" applyAlignment="1">
      <alignment vertical="top"/>
    </xf>
    <xf numFmtId="166" fontId="1" fillId="0" borderId="4" xfId="1" applyNumberFormat="1" applyBorder="1"/>
    <xf numFmtId="166" fontId="1" fillId="0" borderId="5" xfId="1" applyNumberFormat="1" applyBorder="1"/>
    <xf numFmtId="0" fontId="19" fillId="0" borderId="33" xfId="1" applyFont="1" applyBorder="1" applyAlignment="1">
      <alignment horizontal="center" vertical="center" wrapText="1"/>
    </xf>
    <xf numFmtId="0" fontId="43" fillId="0" borderId="62" xfId="0" applyFont="1" applyBorder="1" applyAlignment="1">
      <alignment wrapText="1"/>
    </xf>
    <xf numFmtId="0" fontId="43" fillId="0" borderId="26" xfId="0" applyFont="1" applyBorder="1" applyAlignment="1">
      <alignment wrapText="1"/>
    </xf>
    <xf numFmtId="0" fontId="0" fillId="0" borderId="0" xfId="0" applyFill="1" applyAlignment="1"/>
    <xf numFmtId="167" fontId="17" fillId="6" borderId="4" xfId="4" applyNumberFormat="1" applyFont="1" applyFill="1" applyBorder="1" applyAlignment="1">
      <alignment horizontal="center" vertical="top"/>
    </xf>
    <xf numFmtId="166" fontId="24" fillId="6" borderId="4" xfId="1" applyNumberFormat="1" applyFont="1" applyFill="1" applyBorder="1" applyAlignment="1">
      <alignment horizontal="center" vertical="top"/>
    </xf>
    <xf numFmtId="0" fontId="24" fillId="6" borderId="4" xfId="1" applyFont="1" applyFill="1" applyBorder="1" applyAlignment="1">
      <alignment horizontal="center" vertical="top"/>
    </xf>
    <xf numFmtId="0" fontId="24" fillId="6" borderId="5" xfId="1" applyFont="1" applyFill="1" applyBorder="1" applyAlignment="1">
      <alignment horizontal="center" vertical="center"/>
    </xf>
    <xf numFmtId="167" fontId="24" fillId="6" borderId="4" xfId="1" applyNumberFormat="1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/>
    </xf>
    <xf numFmtId="166" fontId="1" fillId="0" borderId="4" xfId="1" applyNumberForma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left" vertical="top" wrapText="1"/>
    </xf>
    <xf numFmtId="2" fontId="35" fillId="6" borderId="4" xfId="0" applyNumberFormat="1" applyFont="1" applyFill="1" applyBorder="1" applyAlignment="1">
      <alignment horizontal="right" vertical="center" wrapText="1"/>
    </xf>
    <xf numFmtId="166" fontId="37" fillId="2" borderId="4" xfId="0" applyNumberFormat="1" applyFont="1" applyFill="1" applyBorder="1" applyAlignment="1" applyProtection="1">
      <alignment horizontal="center" vertical="center"/>
      <protection locked="0"/>
    </xf>
    <xf numFmtId="166" fontId="25" fillId="0" borderId="29" xfId="6" applyNumberFormat="1" applyFont="1" applyFill="1" applyBorder="1" applyAlignment="1" applyProtection="1">
      <alignment horizontal="center" vertical="center" wrapText="1"/>
    </xf>
    <xf numFmtId="166" fontId="24" fillId="0" borderId="29" xfId="6" applyNumberFormat="1" applyFont="1" applyFill="1" applyBorder="1" applyAlignment="1" applyProtection="1">
      <alignment horizontal="center" vertical="center" wrapText="1"/>
    </xf>
    <xf numFmtId="166" fontId="3" fillId="2" borderId="17" xfId="0" applyNumberFormat="1" applyFont="1" applyFill="1" applyBorder="1" applyAlignment="1" applyProtection="1">
      <alignment horizontal="center" vertical="center"/>
      <protection locked="0"/>
    </xf>
    <xf numFmtId="166" fontId="26" fillId="2" borderId="29" xfId="0" applyNumberFormat="1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13" fillId="0" borderId="0" xfId="1" applyFont="1" applyFill="1" applyAlignment="1">
      <alignment wrapText="1"/>
    </xf>
    <xf numFmtId="0" fontId="13" fillId="0" borderId="4" xfId="1" applyFont="1" applyFill="1" applyBorder="1" applyAlignment="1">
      <alignment wrapText="1"/>
    </xf>
    <xf numFmtId="0" fontId="22" fillId="0" borderId="4" xfId="1" applyFont="1" applyFill="1" applyBorder="1" applyAlignment="1">
      <alignment wrapText="1"/>
    </xf>
    <xf numFmtId="0" fontId="22" fillId="0" borderId="4" xfId="1" applyFont="1" applyFill="1" applyBorder="1"/>
    <xf numFmtId="0" fontId="26" fillId="0" borderId="38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28" fillId="0" borderId="58" xfId="4" applyFont="1" applyFill="1" applyBorder="1" applyAlignment="1">
      <alignment vertical="top" wrapText="1"/>
    </xf>
    <xf numFmtId="0" fontId="30" fillId="0" borderId="35" xfId="4" applyFont="1" applyFill="1" applyBorder="1" applyAlignment="1">
      <alignment vertical="top" wrapText="1"/>
    </xf>
    <xf numFmtId="0" fontId="40" fillId="0" borderId="35" xfId="4" applyFont="1" applyFill="1" applyBorder="1" applyAlignment="1">
      <alignment vertical="top" wrapText="1"/>
    </xf>
    <xf numFmtId="0" fontId="28" fillId="4" borderId="58" xfId="4" applyFont="1" applyFill="1" applyBorder="1" applyAlignment="1">
      <alignment vertical="top" wrapText="1"/>
    </xf>
    <xf numFmtId="0" fontId="30" fillId="4" borderId="35" xfId="4" applyFont="1" applyFill="1" applyBorder="1" applyAlignment="1">
      <alignment vertical="top" wrapText="1"/>
    </xf>
    <xf numFmtId="0" fontId="40" fillId="4" borderId="35" xfId="4" applyFont="1" applyFill="1" applyBorder="1" applyAlignment="1">
      <alignment vertical="top" wrapText="1"/>
    </xf>
    <xf numFmtId="0" fontId="28" fillId="4" borderId="35" xfId="4" applyFont="1" applyFill="1" applyBorder="1" applyAlignment="1">
      <alignment vertical="top" wrapText="1"/>
    </xf>
    <xf numFmtId="0" fontId="27" fillId="4" borderId="4" xfId="0" applyFont="1" applyFill="1" applyBorder="1" applyAlignment="1">
      <alignment horizontal="center" vertical="distributed"/>
    </xf>
    <xf numFmtId="0" fontId="17" fillId="4" borderId="58" xfId="4" applyFont="1" applyFill="1" applyBorder="1" applyAlignment="1">
      <alignment vertical="top" wrapText="1"/>
    </xf>
    <xf numFmtId="0" fontId="25" fillId="4" borderId="58" xfId="4" applyFont="1" applyFill="1" applyBorder="1" applyAlignment="1">
      <alignment vertical="top" wrapText="1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9" fillId="3" borderId="19" xfId="1" applyFont="1" applyFill="1" applyBorder="1" applyAlignment="1" applyProtection="1">
      <alignment horizontal="center" vertical="center" wrapText="1"/>
      <protection locked="0"/>
    </xf>
    <xf numFmtId="0" fontId="9" fillId="3" borderId="20" xfId="1" applyFont="1" applyFill="1" applyBorder="1" applyAlignment="1" applyProtection="1">
      <alignment horizontal="center" vertical="center" wrapText="1"/>
      <protection locked="0"/>
    </xf>
    <xf numFmtId="0" fontId="10" fillId="2" borderId="17" xfId="1" applyFont="1" applyFill="1" applyBorder="1" applyAlignment="1" applyProtection="1">
      <alignment horizontal="center" vertical="center" wrapText="1"/>
      <protection locked="0"/>
    </xf>
    <xf numFmtId="0" fontId="10" fillId="2" borderId="16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Border="1" applyAlignment="1" applyProtection="1">
      <alignment horizontal="center" vertical="top"/>
      <protection locked="0"/>
    </xf>
    <xf numFmtId="0" fontId="7" fillId="2" borderId="1" xfId="1" applyFont="1" applyFill="1" applyBorder="1" applyAlignment="1" applyProtection="1">
      <alignment horizontal="center" vertical="top"/>
      <protection locked="0"/>
    </xf>
    <xf numFmtId="0" fontId="7" fillId="2" borderId="17" xfId="1" applyFont="1" applyFill="1" applyBorder="1" applyAlignment="1" applyProtection="1">
      <alignment horizontal="center" vertical="top"/>
      <protection locked="0"/>
    </xf>
    <xf numFmtId="0" fontId="7" fillId="2" borderId="16" xfId="1" applyFont="1" applyFill="1" applyBorder="1" applyAlignment="1" applyProtection="1">
      <alignment horizontal="center" vertical="top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2" fillId="3" borderId="21" xfId="1" applyFont="1" applyFill="1" applyBorder="1" applyAlignment="1" applyProtection="1">
      <alignment horizontal="center" vertical="center" wrapText="1"/>
      <protection locked="0"/>
    </xf>
    <xf numFmtId="0" fontId="2" fillId="3" borderId="22" xfId="1" applyFont="1" applyFill="1" applyBorder="1" applyAlignment="1" applyProtection="1">
      <alignment horizontal="center" vertical="center" wrapText="1"/>
      <protection locked="0"/>
    </xf>
    <xf numFmtId="0" fontId="2" fillId="3" borderId="23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/>
    <xf numFmtId="0" fontId="0" fillId="0" borderId="5" xfId="0" applyFill="1" applyBorder="1" applyAlignment="1"/>
    <xf numFmtId="0" fontId="1" fillId="0" borderId="28" xfId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0" borderId="28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wrapText="1"/>
    </xf>
    <xf numFmtId="0" fontId="13" fillId="0" borderId="28" xfId="1" applyFont="1" applyFill="1" applyBorder="1" applyAlignment="1">
      <alignment wrapText="1"/>
    </xf>
    <xf numFmtId="0" fontId="34" fillId="0" borderId="5" xfId="1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/>
    <xf numFmtId="0" fontId="13" fillId="0" borderId="59" xfId="1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8" xfId="1" applyFont="1" applyFill="1" applyBorder="1" applyAlignment="1" applyProtection="1">
      <alignment horizontal="center" vertical="center" wrapText="1"/>
      <protection locked="0"/>
    </xf>
    <xf numFmtId="0" fontId="26" fillId="0" borderId="29" xfId="1" applyFont="1" applyFill="1" applyBorder="1" applyAlignment="1" applyProtection="1">
      <alignment horizontal="center" vertical="center" wrapText="1"/>
      <protection locked="0"/>
    </xf>
    <xf numFmtId="0" fontId="10" fillId="2" borderId="41" xfId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/>
    <xf numFmtId="0" fontId="0" fillId="2" borderId="26" xfId="0" applyFill="1" applyBorder="1" applyAlignment="1"/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16" xfId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/>
    <xf numFmtId="0" fontId="0" fillId="0" borderId="37" xfId="0" applyFill="1" applyBorder="1" applyAlignment="1"/>
    <xf numFmtId="0" fontId="10" fillId="0" borderId="5" xfId="1" applyFont="1" applyFill="1" applyBorder="1" applyAlignment="1" applyProtection="1">
      <alignment horizontal="center" vertical="center" wrapText="1"/>
      <protection locked="0"/>
    </xf>
    <xf numFmtId="0" fontId="10" fillId="0" borderId="27" xfId="1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/>
    <xf numFmtId="0" fontId="13" fillId="3" borderId="8" xfId="1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0" fillId="0" borderId="26" xfId="0" applyFill="1" applyBorder="1" applyAlignment="1">
      <alignment wrapText="1"/>
    </xf>
    <xf numFmtId="0" fontId="13" fillId="0" borderId="31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vertical="center" wrapText="1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/>
    <xf numFmtId="0" fontId="43" fillId="0" borderId="8" xfId="0" applyFont="1" applyFill="1" applyBorder="1" applyAlignment="1">
      <alignment horizontal="center" vertical="center" wrapText="1"/>
    </xf>
    <xf numFmtId="0" fontId="2" fillId="3" borderId="42" xfId="1" applyFont="1" applyFill="1" applyBorder="1" applyAlignment="1" applyProtection="1">
      <alignment horizontal="center" vertical="center" wrapText="1"/>
      <protection locked="0"/>
    </xf>
    <xf numFmtId="0" fontId="2" fillId="3" borderId="16" xfId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wrapText="1"/>
    </xf>
    <xf numFmtId="0" fontId="0" fillId="0" borderId="37" xfId="0" applyBorder="1" applyAlignment="1">
      <alignment wrapText="1"/>
    </xf>
    <xf numFmtId="0" fontId="1" fillId="2" borderId="8" xfId="1" applyFont="1" applyFill="1" applyBorder="1" applyAlignment="1">
      <alignment horizontal="center" vertical="center" wrapText="1"/>
    </xf>
    <xf numFmtId="0" fontId="13" fillId="2" borderId="28" xfId="1" applyFont="1" applyFill="1" applyBorder="1" applyAlignment="1">
      <alignment horizontal="center" vertical="center" wrapText="1"/>
    </xf>
    <xf numFmtId="0" fontId="0" fillId="2" borderId="28" xfId="0" applyFill="1" applyBorder="1" applyAlignment="1">
      <alignment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4" fillId="3" borderId="28" xfId="1" applyFont="1" applyFill="1" applyBorder="1" applyAlignment="1" applyProtection="1">
      <alignment horizontal="center" vertical="center" wrapText="1"/>
      <protection locked="0"/>
    </xf>
    <xf numFmtId="0" fontId="4" fillId="3" borderId="29" xfId="1" applyFont="1" applyFill="1" applyBorder="1" applyAlignment="1" applyProtection="1">
      <alignment horizontal="center" vertical="center" wrapText="1"/>
      <protection locked="0"/>
    </xf>
    <xf numFmtId="0" fontId="22" fillId="6" borderId="8" xfId="7" applyFont="1" applyFill="1" applyBorder="1" applyAlignment="1" applyProtection="1">
      <alignment horizontal="right" vertical="top" wrapText="1"/>
    </xf>
    <xf numFmtId="0" fontId="22" fillId="6" borderId="28" xfId="7" applyFont="1" applyFill="1" applyBorder="1" applyAlignment="1" applyProtection="1">
      <alignment horizontal="right" vertical="top" wrapText="1"/>
    </xf>
    <xf numFmtId="0" fontId="22" fillId="6" borderId="29" xfId="7" applyFont="1" applyFill="1" applyBorder="1" applyAlignment="1" applyProtection="1">
      <alignment horizontal="right" vertical="top" wrapText="1"/>
    </xf>
    <xf numFmtId="0" fontId="0" fillId="0" borderId="16" xfId="0" applyBorder="1" applyAlignment="1"/>
    <xf numFmtId="0" fontId="10" fillId="0" borderId="8" xfId="1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2" borderId="8" xfId="1" applyFill="1" applyBorder="1" applyAlignment="1">
      <alignment horizontal="center" vertical="center" wrapText="1"/>
    </xf>
    <xf numFmtId="0" fontId="1" fillId="2" borderId="28" xfId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  <protection locked="0"/>
    </xf>
    <xf numFmtId="0" fontId="10" fillId="0" borderId="28" xfId="1" applyFont="1" applyFill="1" applyBorder="1" applyAlignment="1" applyProtection="1">
      <alignment horizontal="center" vertical="center" wrapText="1"/>
      <protection locked="0"/>
    </xf>
    <xf numFmtId="0" fontId="44" fillId="0" borderId="40" xfId="0" applyFont="1" applyFill="1" applyBorder="1" applyAlignment="1">
      <alignment horizontal="left" vertical="top" wrapText="1"/>
    </xf>
    <xf numFmtId="0" fontId="44" fillId="0" borderId="43" xfId="0" applyFont="1" applyFill="1" applyBorder="1" applyAlignment="1">
      <alignment horizontal="left" vertical="top" wrapText="1"/>
    </xf>
    <xf numFmtId="0" fontId="42" fillId="0" borderId="27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166" fontId="22" fillId="3" borderId="4" xfId="1" applyNumberFormat="1" applyFont="1" applyFill="1" applyBorder="1" applyAlignment="1">
      <alignment horizontal="center" vertical="center"/>
    </xf>
    <xf numFmtId="0" fontId="28" fillId="3" borderId="4" xfId="1" applyFont="1" applyFill="1" applyBorder="1" applyAlignment="1" applyProtection="1">
      <alignment horizontal="center" vertical="center" wrapText="1"/>
      <protection locked="0"/>
    </xf>
    <xf numFmtId="166" fontId="22" fillId="0" borderId="7" xfId="0" applyNumberFormat="1" applyFont="1" applyFill="1" applyBorder="1" applyAlignment="1">
      <alignment horizontal="center" vertical="center" wrapText="1"/>
    </xf>
    <xf numFmtId="166" fontId="28" fillId="3" borderId="4" xfId="1" applyNumberFormat="1" applyFont="1" applyFill="1" applyBorder="1" applyAlignment="1" applyProtection="1">
      <alignment horizontal="center" vertical="center" wrapText="1"/>
      <protection locked="0"/>
    </xf>
    <xf numFmtId="166" fontId="22" fillId="3" borderId="52" xfId="0" applyNumberFormat="1" applyFont="1" applyFill="1" applyBorder="1" applyAlignment="1">
      <alignment horizontal="center" vertical="center" wrapText="1"/>
    </xf>
    <xf numFmtId="0" fontId="30" fillId="0" borderId="58" xfId="4" applyFont="1" applyFill="1" applyBorder="1" applyAlignment="1">
      <alignment vertical="top" wrapText="1"/>
    </xf>
    <xf numFmtId="166" fontId="28" fillId="3" borderId="29" xfId="1" applyNumberFormat="1" applyFont="1" applyFill="1" applyBorder="1" applyAlignment="1" applyProtection="1">
      <alignment horizontal="center" vertical="center" wrapText="1"/>
      <protection locked="0"/>
    </xf>
    <xf numFmtId="0" fontId="28" fillId="3" borderId="29" xfId="1" applyFont="1" applyFill="1" applyBorder="1" applyAlignment="1" applyProtection="1">
      <alignment horizontal="center" vertical="center" wrapText="1"/>
      <protection locked="0"/>
    </xf>
    <xf numFmtId="0" fontId="28" fillId="3" borderId="42" xfId="1" applyFont="1" applyFill="1" applyBorder="1" applyAlignment="1" applyProtection="1">
      <alignment horizontal="center" vertical="center" wrapText="1"/>
      <protection locked="0"/>
    </xf>
    <xf numFmtId="166" fontId="28" fillId="0" borderId="42" xfId="1" applyNumberFormat="1" applyFont="1" applyFill="1" applyBorder="1" applyAlignment="1" applyProtection="1">
      <alignment horizontal="center" vertical="center" wrapText="1"/>
      <protection locked="0"/>
    </xf>
  </cellXfs>
  <cellStyles count="8">
    <cellStyle name="Excel Built-in Comma" xfId="5"/>
    <cellStyle name="Excel Built-in Normal" xfId="4"/>
    <cellStyle name="Гиперссылка" xfId="7" builtinId="8"/>
    <cellStyle name="Обычный" xfId="0" builtinId="0"/>
    <cellStyle name="Обычный 2" xfId="1"/>
    <cellStyle name="Финансовый" xfId="6" builtinId="3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80" zoomScaleNormal="80" workbookViewId="0">
      <selection activeCell="A7" sqref="A7:L7"/>
    </sheetView>
  </sheetViews>
  <sheetFormatPr defaultRowHeight="12.75" x14ac:dyDescent="0.2"/>
  <cols>
    <col min="1" max="1" width="32.42578125" style="3" customWidth="1"/>
    <col min="2" max="2" width="37.85546875" style="3" customWidth="1"/>
    <col min="3" max="3" width="22.28515625" style="3" customWidth="1"/>
    <col min="4" max="4" width="22" style="3" bestFit="1" customWidth="1"/>
    <col min="5" max="12" width="14.28515625" style="3" customWidth="1"/>
    <col min="13" max="13" width="15.42578125" style="3" customWidth="1"/>
    <col min="14" max="251" width="9.140625" style="3"/>
    <col min="252" max="252" width="27.28515625" style="3" customWidth="1"/>
    <col min="253" max="253" width="38.7109375" style="3" customWidth="1"/>
    <col min="254" max="254" width="20" style="3" bestFit="1" customWidth="1"/>
    <col min="255" max="255" width="22" style="3" bestFit="1" customWidth="1"/>
    <col min="256" max="256" width="10.7109375" style="3" customWidth="1"/>
    <col min="257" max="257" width="12" style="3" customWidth="1"/>
    <col min="258" max="258" width="11.42578125" style="3" customWidth="1"/>
    <col min="259" max="259" width="11" style="3" customWidth="1"/>
    <col min="260" max="260" width="13" style="3" customWidth="1"/>
    <col min="261" max="507" width="9.140625" style="3"/>
    <col min="508" max="508" width="27.28515625" style="3" customWidth="1"/>
    <col min="509" max="509" width="38.7109375" style="3" customWidth="1"/>
    <col min="510" max="510" width="20" style="3" bestFit="1" customWidth="1"/>
    <col min="511" max="511" width="22" style="3" bestFit="1" customWidth="1"/>
    <col min="512" max="512" width="10.7109375" style="3" customWidth="1"/>
    <col min="513" max="513" width="12" style="3" customWidth="1"/>
    <col min="514" max="514" width="11.42578125" style="3" customWidth="1"/>
    <col min="515" max="515" width="11" style="3" customWidth="1"/>
    <col min="516" max="516" width="13" style="3" customWidth="1"/>
    <col min="517" max="763" width="9.140625" style="3"/>
    <col min="764" max="764" width="27.28515625" style="3" customWidth="1"/>
    <col min="765" max="765" width="38.7109375" style="3" customWidth="1"/>
    <col min="766" max="766" width="20" style="3" bestFit="1" customWidth="1"/>
    <col min="767" max="767" width="22" style="3" bestFit="1" customWidth="1"/>
    <col min="768" max="768" width="10.7109375" style="3" customWidth="1"/>
    <col min="769" max="769" width="12" style="3" customWidth="1"/>
    <col min="770" max="770" width="11.42578125" style="3" customWidth="1"/>
    <col min="771" max="771" width="11" style="3" customWidth="1"/>
    <col min="772" max="772" width="13" style="3" customWidth="1"/>
    <col min="773" max="1019" width="9.140625" style="3"/>
    <col min="1020" max="1020" width="27.28515625" style="3" customWidth="1"/>
    <col min="1021" max="1021" width="38.7109375" style="3" customWidth="1"/>
    <col min="1022" max="1022" width="20" style="3" bestFit="1" customWidth="1"/>
    <col min="1023" max="1023" width="22" style="3" bestFit="1" customWidth="1"/>
    <col min="1024" max="1024" width="10.7109375" style="3" customWidth="1"/>
    <col min="1025" max="1025" width="12" style="3" customWidth="1"/>
    <col min="1026" max="1026" width="11.42578125" style="3" customWidth="1"/>
    <col min="1027" max="1027" width="11" style="3" customWidth="1"/>
    <col min="1028" max="1028" width="13" style="3" customWidth="1"/>
    <col min="1029" max="1275" width="9.140625" style="3"/>
    <col min="1276" max="1276" width="27.28515625" style="3" customWidth="1"/>
    <col min="1277" max="1277" width="38.7109375" style="3" customWidth="1"/>
    <col min="1278" max="1278" width="20" style="3" bestFit="1" customWidth="1"/>
    <col min="1279" max="1279" width="22" style="3" bestFit="1" customWidth="1"/>
    <col min="1280" max="1280" width="10.7109375" style="3" customWidth="1"/>
    <col min="1281" max="1281" width="12" style="3" customWidth="1"/>
    <col min="1282" max="1282" width="11.42578125" style="3" customWidth="1"/>
    <col min="1283" max="1283" width="11" style="3" customWidth="1"/>
    <col min="1284" max="1284" width="13" style="3" customWidth="1"/>
    <col min="1285" max="1531" width="9.140625" style="3"/>
    <col min="1532" max="1532" width="27.28515625" style="3" customWidth="1"/>
    <col min="1533" max="1533" width="38.7109375" style="3" customWidth="1"/>
    <col min="1534" max="1534" width="20" style="3" bestFit="1" customWidth="1"/>
    <col min="1535" max="1535" width="22" style="3" bestFit="1" customWidth="1"/>
    <col min="1536" max="1536" width="10.7109375" style="3" customWidth="1"/>
    <col min="1537" max="1537" width="12" style="3" customWidth="1"/>
    <col min="1538" max="1538" width="11.42578125" style="3" customWidth="1"/>
    <col min="1539" max="1539" width="11" style="3" customWidth="1"/>
    <col min="1540" max="1540" width="13" style="3" customWidth="1"/>
    <col min="1541" max="1787" width="9.140625" style="3"/>
    <col min="1788" max="1788" width="27.28515625" style="3" customWidth="1"/>
    <col min="1789" max="1789" width="38.7109375" style="3" customWidth="1"/>
    <col min="1790" max="1790" width="20" style="3" bestFit="1" customWidth="1"/>
    <col min="1791" max="1791" width="22" style="3" bestFit="1" customWidth="1"/>
    <col min="1792" max="1792" width="10.7109375" style="3" customWidth="1"/>
    <col min="1793" max="1793" width="12" style="3" customWidth="1"/>
    <col min="1794" max="1794" width="11.42578125" style="3" customWidth="1"/>
    <col min="1795" max="1795" width="11" style="3" customWidth="1"/>
    <col min="1796" max="1796" width="13" style="3" customWidth="1"/>
    <col min="1797" max="2043" width="9.140625" style="3"/>
    <col min="2044" max="2044" width="27.28515625" style="3" customWidth="1"/>
    <col min="2045" max="2045" width="38.7109375" style="3" customWidth="1"/>
    <col min="2046" max="2046" width="20" style="3" bestFit="1" customWidth="1"/>
    <col min="2047" max="2047" width="22" style="3" bestFit="1" customWidth="1"/>
    <col min="2048" max="2048" width="10.7109375" style="3" customWidth="1"/>
    <col min="2049" max="2049" width="12" style="3" customWidth="1"/>
    <col min="2050" max="2050" width="11.42578125" style="3" customWidth="1"/>
    <col min="2051" max="2051" width="11" style="3" customWidth="1"/>
    <col min="2052" max="2052" width="13" style="3" customWidth="1"/>
    <col min="2053" max="2299" width="9.140625" style="3"/>
    <col min="2300" max="2300" width="27.28515625" style="3" customWidth="1"/>
    <col min="2301" max="2301" width="38.7109375" style="3" customWidth="1"/>
    <col min="2302" max="2302" width="20" style="3" bestFit="1" customWidth="1"/>
    <col min="2303" max="2303" width="22" style="3" bestFit="1" customWidth="1"/>
    <col min="2304" max="2304" width="10.7109375" style="3" customWidth="1"/>
    <col min="2305" max="2305" width="12" style="3" customWidth="1"/>
    <col min="2306" max="2306" width="11.42578125" style="3" customWidth="1"/>
    <col min="2307" max="2307" width="11" style="3" customWidth="1"/>
    <col min="2308" max="2308" width="13" style="3" customWidth="1"/>
    <col min="2309" max="2555" width="9.140625" style="3"/>
    <col min="2556" max="2556" width="27.28515625" style="3" customWidth="1"/>
    <col min="2557" max="2557" width="38.7109375" style="3" customWidth="1"/>
    <col min="2558" max="2558" width="20" style="3" bestFit="1" customWidth="1"/>
    <col min="2559" max="2559" width="22" style="3" bestFit="1" customWidth="1"/>
    <col min="2560" max="2560" width="10.7109375" style="3" customWidth="1"/>
    <col min="2561" max="2561" width="12" style="3" customWidth="1"/>
    <col min="2562" max="2562" width="11.42578125" style="3" customWidth="1"/>
    <col min="2563" max="2563" width="11" style="3" customWidth="1"/>
    <col min="2564" max="2564" width="13" style="3" customWidth="1"/>
    <col min="2565" max="2811" width="9.140625" style="3"/>
    <col min="2812" max="2812" width="27.28515625" style="3" customWidth="1"/>
    <col min="2813" max="2813" width="38.7109375" style="3" customWidth="1"/>
    <col min="2814" max="2814" width="20" style="3" bestFit="1" customWidth="1"/>
    <col min="2815" max="2815" width="22" style="3" bestFit="1" customWidth="1"/>
    <col min="2816" max="2816" width="10.7109375" style="3" customWidth="1"/>
    <col min="2817" max="2817" width="12" style="3" customWidth="1"/>
    <col min="2818" max="2818" width="11.42578125" style="3" customWidth="1"/>
    <col min="2819" max="2819" width="11" style="3" customWidth="1"/>
    <col min="2820" max="2820" width="13" style="3" customWidth="1"/>
    <col min="2821" max="3067" width="9.140625" style="3"/>
    <col min="3068" max="3068" width="27.28515625" style="3" customWidth="1"/>
    <col min="3069" max="3069" width="38.7109375" style="3" customWidth="1"/>
    <col min="3070" max="3070" width="20" style="3" bestFit="1" customWidth="1"/>
    <col min="3071" max="3071" width="22" style="3" bestFit="1" customWidth="1"/>
    <col min="3072" max="3072" width="10.7109375" style="3" customWidth="1"/>
    <col min="3073" max="3073" width="12" style="3" customWidth="1"/>
    <col min="3074" max="3074" width="11.42578125" style="3" customWidth="1"/>
    <col min="3075" max="3075" width="11" style="3" customWidth="1"/>
    <col min="3076" max="3076" width="13" style="3" customWidth="1"/>
    <col min="3077" max="3323" width="9.140625" style="3"/>
    <col min="3324" max="3324" width="27.28515625" style="3" customWidth="1"/>
    <col min="3325" max="3325" width="38.7109375" style="3" customWidth="1"/>
    <col min="3326" max="3326" width="20" style="3" bestFit="1" customWidth="1"/>
    <col min="3327" max="3327" width="22" style="3" bestFit="1" customWidth="1"/>
    <col min="3328" max="3328" width="10.7109375" style="3" customWidth="1"/>
    <col min="3329" max="3329" width="12" style="3" customWidth="1"/>
    <col min="3330" max="3330" width="11.42578125" style="3" customWidth="1"/>
    <col min="3331" max="3331" width="11" style="3" customWidth="1"/>
    <col min="3332" max="3332" width="13" style="3" customWidth="1"/>
    <col min="3333" max="3579" width="9.140625" style="3"/>
    <col min="3580" max="3580" width="27.28515625" style="3" customWidth="1"/>
    <col min="3581" max="3581" width="38.7109375" style="3" customWidth="1"/>
    <col min="3582" max="3582" width="20" style="3" bestFit="1" customWidth="1"/>
    <col min="3583" max="3583" width="22" style="3" bestFit="1" customWidth="1"/>
    <col min="3584" max="3584" width="10.7109375" style="3" customWidth="1"/>
    <col min="3585" max="3585" width="12" style="3" customWidth="1"/>
    <col min="3586" max="3586" width="11.42578125" style="3" customWidth="1"/>
    <col min="3587" max="3587" width="11" style="3" customWidth="1"/>
    <col min="3588" max="3588" width="13" style="3" customWidth="1"/>
    <col min="3589" max="3835" width="9.140625" style="3"/>
    <col min="3836" max="3836" width="27.28515625" style="3" customWidth="1"/>
    <col min="3837" max="3837" width="38.7109375" style="3" customWidth="1"/>
    <col min="3838" max="3838" width="20" style="3" bestFit="1" customWidth="1"/>
    <col min="3839" max="3839" width="22" style="3" bestFit="1" customWidth="1"/>
    <col min="3840" max="3840" width="10.7109375" style="3" customWidth="1"/>
    <col min="3841" max="3841" width="12" style="3" customWidth="1"/>
    <col min="3842" max="3842" width="11.42578125" style="3" customWidth="1"/>
    <col min="3843" max="3843" width="11" style="3" customWidth="1"/>
    <col min="3844" max="3844" width="13" style="3" customWidth="1"/>
    <col min="3845" max="4091" width="9.140625" style="3"/>
    <col min="4092" max="4092" width="27.28515625" style="3" customWidth="1"/>
    <col min="4093" max="4093" width="38.7109375" style="3" customWidth="1"/>
    <col min="4094" max="4094" width="20" style="3" bestFit="1" customWidth="1"/>
    <col min="4095" max="4095" width="22" style="3" bestFit="1" customWidth="1"/>
    <col min="4096" max="4096" width="10.7109375" style="3" customWidth="1"/>
    <col min="4097" max="4097" width="12" style="3" customWidth="1"/>
    <col min="4098" max="4098" width="11.42578125" style="3" customWidth="1"/>
    <col min="4099" max="4099" width="11" style="3" customWidth="1"/>
    <col min="4100" max="4100" width="13" style="3" customWidth="1"/>
    <col min="4101" max="4347" width="9.140625" style="3"/>
    <col min="4348" max="4348" width="27.28515625" style="3" customWidth="1"/>
    <col min="4349" max="4349" width="38.7109375" style="3" customWidth="1"/>
    <col min="4350" max="4350" width="20" style="3" bestFit="1" customWidth="1"/>
    <col min="4351" max="4351" width="22" style="3" bestFit="1" customWidth="1"/>
    <col min="4352" max="4352" width="10.7109375" style="3" customWidth="1"/>
    <col min="4353" max="4353" width="12" style="3" customWidth="1"/>
    <col min="4354" max="4354" width="11.42578125" style="3" customWidth="1"/>
    <col min="4355" max="4355" width="11" style="3" customWidth="1"/>
    <col min="4356" max="4356" width="13" style="3" customWidth="1"/>
    <col min="4357" max="4603" width="9.140625" style="3"/>
    <col min="4604" max="4604" width="27.28515625" style="3" customWidth="1"/>
    <col min="4605" max="4605" width="38.7109375" style="3" customWidth="1"/>
    <col min="4606" max="4606" width="20" style="3" bestFit="1" customWidth="1"/>
    <col min="4607" max="4607" width="22" style="3" bestFit="1" customWidth="1"/>
    <col min="4608" max="4608" width="10.7109375" style="3" customWidth="1"/>
    <col min="4609" max="4609" width="12" style="3" customWidth="1"/>
    <col min="4610" max="4610" width="11.42578125" style="3" customWidth="1"/>
    <col min="4611" max="4611" width="11" style="3" customWidth="1"/>
    <col min="4612" max="4612" width="13" style="3" customWidth="1"/>
    <col min="4613" max="4859" width="9.140625" style="3"/>
    <col min="4860" max="4860" width="27.28515625" style="3" customWidth="1"/>
    <col min="4861" max="4861" width="38.7109375" style="3" customWidth="1"/>
    <col min="4862" max="4862" width="20" style="3" bestFit="1" customWidth="1"/>
    <col min="4863" max="4863" width="22" style="3" bestFit="1" customWidth="1"/>
    <col min="4864" max="4864" width="10.7109375" style="3" customWidth="1"/>
    <col min="4865" max="4865" width="12" style="3" customWidth="1"/>
    <col min="4866" max="4866" width="11.42578125" style="3" customWidth="1"/>
    <col min="4867" max="4867" width="11" style="3" customWidth="1"/>
    <col min="4868" max="4868" width="13" style="3" customWidth="1"/>
    <col min="4869" max="5115" width="9.140625" style="3"/>
    <col min="5116" max="5116" width="27.28515625" style="3" customWidth="1"/>
    <col min="5117" max="5117" width="38.7109375" style="3" customWidth="1"/>
    <col min="5118" max="5118" width="20" style="3" bestFit="1" customWidth="1"/>
    <col min="5119" max="5119" width="22" style="3" bestFit="1" customWidth="1"/>
    <col min="5120" max="5120" width="10.7109375" style="3" customWidth="1"/>
    <col min="5121" max="5121" width="12" style="3" customWidth="1"/>
    <col min="5122" max="5122" width="11.42578125" style="3" customWidth="1"/>
    <col min="5123" max="5123" width="11" style="3" customWidth="1"/>
    <col min="5124" max="5124" width="13" style="3" customWidth="1"/>
    <col min="5125" max="5371" width="9.140625" style="3"/>
    <col min="5372" max="5372" width="27.28515625" style="3" customWidth="1"/>
    <col min="5373" max="5373" width="38.7109375" style="3" customWidth="1"/>
    <col min="5374" max="5374" width="20" style="3" bestFit="1" customWidth="1"/>
    <col min="5375" max="5375" width="22" style="3" bestFit="1" customWidth="1"/>
    <col min="5376" max="5376" width="10.7109375" style="3" customWidth="1"/>
    <col min="5377" max="5377" width="12" style="3" customWidth="1"/>
    <col min="5378" max="5378" width="11.42578125" style="3" customWidth="1"/>
    <col min="5379" max="5379" width="11" style="3" customWidth="1"/>
    <col min="5380" max="5380" width="13" style="3" customWidth="1"/>
    <col min="5381" max="5627" width="9.140625" style="3"/>
    <col min="5628" max="5628" width="27.28515625" style="3" customWidth="1"/>
    <col min="5629" max="5629" width="38.7109375" style="3" customWidth="1"/>
    <col min="5630" max="5630" width="20" style="3" bestFit="1" customWidth="1"/>
    <col min="5631" max="5631" width="22" style="3" bestFit="1" customWidth="1"/>
    <col min="5632" max="5632" width="10.7109375" style="3" customWidth="1"/>
    <col min="5633" max="5633" width="12" style="3" customWidth="1"/>
    <col min="5634" max="5634" width="11.42578125" style="3" customWidth="1"/>
    <col min="5635" max="5635" width="11" style="3" customWidth="1"/>
    <col min="5636" max="5636" width="13" style="3" customWidth="1"/>
    <col min="5637" max="5883" width="9.140625" style="3"/>
    <col min="5884" max="5884" width="27.28515625" style="3" customWidth="1"/>
    <col min="5885" max="5885" width="38.7109375" style="3" customWidth="1"/>
    <col min="5886" max="5886" width="20" style="3" bestFit="1" customWidth="1"/>
    <col min="5887" max="5887" width="22" style="3" bestFit="1" customWidth="1"/>
    <col min="5888" max="5888" width="10.7109375" style="3" customWidth="1"/>
    <col min="5889" max="5889" width="12" style="3" customWidth="1"/>
    <col min="5890" max="5890" width="11.42578125" style="3" customWidth="1"/>
    <col min="5891" max="5891" width="11" style="3" customWidth="1"/>
    <col min="5892" max="5892" width="13" style="3" customWidth="1"/>
    <col min="5893" max="6139" width="9.140625" style="3"/>
    <col min="6140" max="6140" width="27.28515625" style="3" customWidth="1"/>
    <col min="6141" max="6141" width="38.7109375" style="3" customWidth="1"/>
    <col min="6142" max="6142" width="20" style="3" bestFit="1" customWidth="1"/>
    <col min="6143" max="6143" width="22" style="3" bestFit="1" customWidth="1"/>
    <col min="6144" max="6144" width="10.7109375" style="3" customWidth="1"/>
    <col min="6145" max="6145" width="12" style="3" customWidth="1"/>
    <col min="6146" max="6146" width="11.42578125" style="3" customWidth="1"/>
    <col min="6147" max="6147" width="11" style="3" customWidth="1"/>
    <col min="6148" max="6148" width="13" style="3" customWidth="1"/>
    <col min="6149" max="6395" width="9.140625" style="3"/>
    <col min="6396" max="6396" width="27.28515625" style="3" customWidth="1"/>
    <col min="6397" max="6397" width="38.7109375" style="3" customWidth="1"/>
    <col min="6398" max="6398" width="20" style="3" bestFit="1" customWidth="1"/>
    <col min="6399" max="6399" width="22" style="3" bestFit="1" customWidth="1"/>
    <col min="6400" max="6400" width="10.7109375" style="3" customWidth="1"/>
    <col min="6401" max="6401" width="12" style="3" customWidth="1"/>
    <col min="6402" max="6402" width="11.42578125" style="3" customWidth="1"/>
    <col min="6403" max="6403" width="11" style="3" customWidth="1"/>
    <col min="6404" max="6404" width="13" style="3" customWidth="1"/>
    <col min="6405" max="6651" width="9.140625" style="3"/>
    <col min="6652" max="6652" width="27.28515625" style="3" customWidth="1"/>
    <col min="6653" max="6653" width="38.7109375" style="3" customWidth="1"/>
    <col min="6654" max="6654" width="20" style="3" bestFit="1" customWidth="1"/>
    <col min="6655" max="6655" width="22" style="3" bestFit="1" customWidth="1"/>
    <col min="6656" max="6656" width="10.7109375" style="3" customWidth="1"/>
    <col min="6657" max="6657" width="12" style="3" customWidth="1"/>
    <col min="6658" max="6658" width="11.42578125" style="3" customWidth="1"/>
    <col min="6659" max="6659" width="11" style="3" customWidth="1"/>
    <col min="6660" max="6660" width="13" style="3" customWidth="1"/>
    <col min="6661" max="6907" width="9.140625" style="3"/>
    <col min="6908" max="6908" width="27.28515625" style="3" customWidth="1"/>
    <col min="6909" max="6909" width="38.7109375" style="3" customWidth="1"/>
    <col min="6910" max="6910" width="20" style="3" bestFit="1" customWidth="1"/>
    <col min="6911" max="6911" width="22" style="3" bestFit="1" customWidth="1"/>
    <col min="6912" max="6912" width="10.7109375" style="3" customWidth="1"/>
    <col min="6913" max="6913" width="12" style="3" customWidth="1"/>
    <col min="6914" max="6914" width="11.42578125" style="3" customWidth="1"/>
    <col min="6915" max="6915" width="11" style="3" customWidth="1"/>
    <col min="6916" max="6916" width="13" style="3" customWidth="1"/>
    <col min="6917" max="7163" width="9.140625" style="3"/>
    <col min="7164" max="7164" width="27.28515625" style="3" customWidth="1"/>
    <col min="7165" max="7165" width="38.7109375" style="3" customWidth="1"/>
    <col min="7166" max="7166" width="20" style="3" bestFit="1" customWidth="1"/>
    <col min="7167" max="7167" width="22" style="3" bestFit="1" customWidth="1"/>
    <col min="7168" max="7168" width="10.7109375" style="3" customWidth="1"/>
    <col min="7169" max="7169" width="12" style="3" customWidth="1"/>
    <col min="7170" max="7170" width="11.42578125" style="3" customWidth="1"/>
    <col min="7171" max="7171" width="11" style="3" customWidth="1"/>
    <col min="7172" max="7172" width="13" style="3" customWidth="1"/>
    <col min="7173" max="7419" width="9.140625" style="3"/>
    <col min="7420" max="7420" width="27.28515625" style="3" customWidth="1"/>
    <col min="7421" max="7421" width="38.7109375" style="3" customWidth="1"/>
    <col min="7422" max="7422" width="20" style="3" bestFit="1" customWidth="1"/>
    <col min="7423" max="7423" width="22" style="3" bestFit="1" customWidth="1"/>
    <col min="7424" max="7424" width="10.7109375" style="3" customWidth="1"/>
    <col min="7425" max="7425" width="12" style="3" customWidth="1"/>
    <col min="7426" max="7426" width="11.42578125" style="3" customWidth="1"/>
    <col min="7427" max="7427" width="11" style="3" customWidth="1"/>
    <col min="7428" max="7428" width="13" style="3" customWidth="1"/>
    <col min="7429" max="7675" width="9.140625" style="3"/>
    <col min="7676" max="7676" width="27.28515625" style="3" customWidth="1"/>
    <col min="7677" max="7677" width="38.7109375" style="3" customWidth="1"/>
    <col min="7678" max="7678" width="20" style="3" bestFit="1" customWidth="1"/>
    <col min="7679" max="7679" width="22" style="3" bestFit="1" customWidth="1"/>
    <col min="7680" max="7680" width="10.7109375" style="3" customWidth="1"/>
    <col min="7681" max="7681" width="12" style="3" customWidth="1"/>
    <col min="7682" max="7682" width="11.42578125" style="3" customWidth="1"/>
    <col min="7683" max="7683" width="11" style="3" customWidth="1"/>
    <col min="7684" max="7684" width="13" style="3" customWidth="1"/>
    <col min="7685" max="7931" width="9.140625" style="3"/>
    <col min="7932" max="7932" width="27.28515625" style="3" customWidth="1"/>
    <col min="7933" max="7933" width="38.7109375" style="3" customWidth="1"/>
    <col min="7934" max="7934" width="20" style="3" bestFit="1" customWidth="1"/>
    <col min="7935" max="7935" width="22" style="3" bestFit="1" customWidth="1"/>
    <col min="7936" max="7936" width="10.7109375" style="3" customWidth="1"/>
    <col min="7937" max="7937" width="12" style="3" customWidth="1"/>
    <col min="7938" max="7938" width="11.42578125" style="3" customWidth="1"/>
    <col min="7939" max="7939" width="11" style="3" customWidth="1"/>
    <col min="7940" max="7940" width="13" style="3" customWidth="1"/>
    <col min="7941" max="8187" width="9.140625" style="3"/>
    <col min="8188" max="8188" width="27.28515625" style="3" customWidth="1"/>
    <col min="8189" max="8189" width="38.7109375" style="3" customWidth="1"/>
    <col min="8190" max="8190" width="20" style="3" bestFit="1" customWidth="1"/>
    <col min="8191" max="8191" width="22" style="3" bestFit="1" customWidth="1"/>
    <col min="8192" max="8192" width="10.7109375" style="3" customWidth="1"/>
    <col min="8193" max="8193" width="12" style="3" customWidth="1"/>
    <col min="8194" max="8194" width="11.42578125" style="3" customWidth="1"/>
    <col min="8195" max="8195" width="11" style="3" customWidth="1"/>
    <col min="8196" max="8196" width="13" style="3" customWidth="1"/>
    <col min="8197" max="8443" width="9.140625" style="3"/>
    <col min="8444" max="8444" width="27.28515625" style="3" customWidth="1"/>
    <col min="8445" max="8445" width="38.7109375" style="3" customWidth="1"/>
    <col min="8446" max="8446" width="20" style="3" bestFit="1" customWidth="1"/>
    <col min="8447" max="8447" width="22" style="3" bestFit="1" customWidth="1"/>
    <col min="8448" max="8448" width="10.7109375" style="3" customWidth="1"/>
    <col min="8449" max="8449" width="12" style="3" customWidth="1"/>
    <col min="8450" max="8450" width="11.42578125" style="3" customWidth="1"/>
    <col min="8451" max="8451" width="11" style="3" customWidth="1"/>
    <col min="8452" max="8452" width="13" style="3" customWidth="1"/>
    <col min="8453" max="8699" width="9.140625" style="3"/>
    <col min="8700" max="8700" width="27.28515625" style="3" customWidth="1"/>
    <col min="8701" max="8701" width="38.7109375" style="3" customWidth="1"/>
    <col min="8702" max="8702" width="20" style="3" bestFit="1" customWidth="1"/>
    <col min="8703" max="8703" width="22" style="3" bestFit="1" customWidth="1"/>
    <col min="8704" max="8704" width="10.7109375" style="3" customWidth="1"/>
    <col min="8705" max="8705" width="12" style="3" customWidth="1"/>
    <col min="8706" max="8706" width="11.42578125" style="3" customWidth="1"/>
    <col min="8707" max="8707" width="11" style="3" customWidth="1"/>
    <col min="8708" max="8708" width="13" style="3" customWidth="1"/>
    <col min="8709" max="8955" width="9.140625" style="3"/>
    <col min="8956" max="8956" width="27.28515625" style="3" customWidth="1"/>
    <col min="8957" max="8957" width="38.7109375" style="3" customWidth="1"/>
    <col min="8958" max="8958" width="20" style="3" bestFit="1" customWidth="1"/>
    <col min="8959" max="8959" width="22" style="3" bestFit="1" customWidth="1"/>
    <col min="8960" max="8960" width="10.7109375" style="3" customWidth="1"/>
    <col min="8961" max="8961" width="12" style="3" customWidth="1"/>
    <col min="8962" max="8962" width="11.42578125" style="3" customWidth="1"/>
    <col min="8963" max="8963" width="11" style="3" customWidth="1"/>
    <col min="8964" max="8964" width="13" style="3" customWidth="1"/>
    <col min="8965" max="9211" width="9.140625" style="3"/>
    <col min="9212" max="9212" width="27.28515625" style="3" customWidth="1"/>
    <col min="9213" max="9213" width="38.7109375" style="3" customWidth="1"/>
    <col min="9214" max="9214" width="20" style="3" bestFit="1" customWidth="1"/>
    <col min="9215" max="9215" width="22" style="3" bestFit="1" customWidth="1"/>
    <col min="9216" max="9216" width="10.7109375" style="3" customWidth="1"/>
    <col min="9217" max="9217" width="12" style="3" customWidth="1"/>
    <col min="9218" max="9218" width="11.42578125" style="3" customWidth="1"/>
    <col min="9219" max="9219" width="11" style="3" customWidth="1"/>
    <col min="9220" max="9220" width="13" style="3" customWidth="1"/>
    <col min="9221" max="9467" width="9.140625" style="3"/>
    <col min="9468" max="9468" width="27.28515625" style="3" customWidth="1"/>
    <col min="9469" max="9469" width="38.7109375" style="3" customWidth="1"/>
    <col min="9470" max="9470" width="20" style="3" bestFit="1" customWidth="1"/>
    <col min="9471" max="9471" width="22" style="3" bestFit="1" customWidth="1"/>
    <col min="9472" max="9472" width="10.7109375" style="3" customWidth="1"/>
    <col min="9473" max="9473" width="12" style="3" customWidth="1"/>
    <col min="9474" max="9474" width="11.42578125" style="3" customWidth="1"/>
    <col min="9475" max="9475" width="11" style="3" customWidth="1"/>
    <col min="9476" max="9476" width="13" style="3" customWidth="1"/>
    <col min="9477" max="9723" width="9.140625" style="3"/>
    <col min="9724" max="9724" width="27.28515625" style="3" customWidth="1"/>
    <col min="9725" max="9725" width="38.7109375" style="3" customWidth="1"/>
    <col min="9726" max="9726" width="20" style="3" bestFit="1" customWidth="1"/>
    <col min="9727" max="9727" width="22" style="3" bestFit="1" customWidth="1"/>
    <col min="9728" max="9728" width="10.7109375" style="3" customWidth="1"/>
    <col min="9729" max="9729" width="12" style="3" customWidth="1"/>
    <col min="9730" max="9730" width="11.42578125" style="3" customWidth="1"/>
    <col min="9731" max="9731" width="11" style="3" customWidth="1"/>
    <col min="9732" max="9732" width="13" style="3" customWidth="1"/>
    <col min="9733" max="9979" width="9.140625" style="3"/>
    <col min="9980" max="9980" width="27.28515625" style="3" customWidth="1"/>
    <col min="9981" max="9981" width="38.7109375" style="3" customWidth="1"/>
    <col min="9982" max="9982" width="20" style="3" bestFit="1" customWidth="1"/>
    <col min="9983" max="9983" width="22" style="3" bestFit="1" customWidth="1"/>
    <col min="9984" max="9984" width="10.7109375" style="3" customWidth="1"/>
    <col min="9985" max="9985" width="12" style="3" customWidth="1"/>
    <col min="9986" max="9986" width="11.42578125" style="3" customWidth="1"/>
    <col min="9987" max="9987" width="11" style="3" customWidth="1"/>
    <col min="9988" max="9988" width="13" style="3" customWidth="1"/>
    <col min="9989" max="10235" width="9.140625" style="3"/>
    <col min="10236" max="10236" width="27.28515625" style="3" customWidth="1"/>
    <col min="10237" max="10237" width="38.7109375" style="3" customWidth="1"/>
    <col min="10238" max="10238" width="20" style="3" bestFit="1" customWidth="1"/>
    <col min="10239" max="10239" width="22" style="3" bestFit="1" customWidth="1"/>
    <col min="10240" max="10240" width="10.7109375" style="3" customWidth="1"/>
    <col min="10241" max="10241" width="12" style="3" customWidth="1"/>
    <col min="10242" max="10242" width="11.42578125" style="3" customWidth="1"/>
    <col min="10243" max="10243" width="11" style="3" customWidth="1"/>
    <col min="10244" max="10244" width="13" style="3" customWidth="1"/>
    <col min="10245" max="10491" width="9.140625" style="3"/>
    <col min="10492" max="10492" width="27.28515625" style="3" customWidth="1"/>
    <col min="10493" max="10493" width="38.7109375" style="3" customWidth="1"/>
    <col min="10494" max="10494" width="20" style="3" bestFit="1" customWidth="1"/>
    <col min="10495" max="10495" width="22" style="3" bestFit="1" customWidth="1"/>
    <col min="10496" max="10496" width="10.7109375" style="3" customWidth="1"/>
    <col min="10497" max="10497" width="12" style="3" customWidth="1"/>
    <col min="10498" max="10498" width="11.42578125" style="3" customWidth="1"/>
    <col min="10499" max="10499" width="11" style="3" customWidth="1"/>
    <col min="10500" max="10500" width="13" style="3" customWidth="1"/>
    <col min="10501" max="10747" width="9.140625" style="3"/>
    <col min="10748" max="10748" width="27.28515625" style="3" customWidth="1"/>
    <col min="10749" max="10749" width="38.7109375" style="3" customWidth="1"/>
    <col min="10750" max="10750" width="20" style="3" bestFit="1" customWidth="1"/>
    <col min="10751" max="10751" width="22" style="3" bestFit="1" customWidth="1"/>
    <col min="10752" max="10752" width="10.7109375" style="3" customWidth="1"/>
    <col min="10753" max="10753" width="12" style="3" customWidth="1"/>
    <col min="10754" max="10754" width="11.42578125" style="3" customWidth="1"/>
    <col min="10755" max="10755" width="11" style="3" customWidth="1"/>
    <col min="10756" max="10756" width="13" style="3" customWidth="1"/>
    <col min="10757" max="11003" width="9.140625" style="3"/>
    <col min="11004" max="11004" width="27.28515625" style="3" customWidth="1"/>
    <col min="11005" max="11005" width="38.7109375" style="3" customWidth="1"/>
    <col min="11006" max="11006" width="20" style="3" bestFit="1" customWidth="1"/>
    <col min="11007" max="11007" width="22" style="3" bestFit="1" customWidth="1"/>
    <col min="11008" max="11008" width="10.7109375" style="3" customWidth="1"/>
    <col min="11009" max="11009" width="12" style="3" customWidth="1"/>
    <col min="11010" max="11010" width="11.42578125" style="3" customWidth="1"/>
    <col min="11011" max="11011" width="11" style="3" customWidth="1"/>
    <col min="11012" max="11012" width="13" style="3" customWidth="1"/>
    <col min="11013" max="11259" width="9.140625" style="3"/>
    <col min="11260" max="11260" width="27.28515625" style="3" customWidth="1"/>
    <col min="11261" max="11261" width="38.7109375" style="3" customWidth="1"/>
    <col min="11262" max="11262" width="20" style="3" bestFit="1" customWidth="1"/>
    <col min="11263" max="11263" width="22" style="3" bestFit="1" customWidth="1"/>
    <col min="11264" max="11264" width="10.7109375" style="3" customWidth="1"/>
    <col min="11265" max="11265" width="12" style="3" customWidth="1"/>
    <col min="11266" max="11266" width="11.42578125" style="3" customWidth="1"/>
    <col min="11267" max="11267" width="11" style="3" customWidth="1"/>
    <col min="11268" max="11268" width="13" style="3" customWidth="1"/>
    <col min="11269" max="11515" width="9.140625" style="3"/>
    <col min="11516" max="11516" width="27.28515625" style="3" customWidth="1"/>
    <col min="11517" max="11517" width="38.7109375" style="3" customWidth="1"/>
    <col min="11518" max="11518" width="20" style="3" bestFit="1" customWidth="1"/>
    <col min="11519" max="11519" width="22" style="3" bestFit="1" customWidth="1"/>
    <col min="11520" max="11520" width="10.7109375" style="3" customWidth="1"/>
    <col min="11521" max="11521" width="12" style="3" customWidth="1"/>
    <col min="11522" max="11522" width="11.42578125" style="3" customWidth="1"/>
    <col min="11523" max="11523" width="11" style="3" customWidth="1"/>
    <col min="11524" max="11524" width="13" style="3" customWidth="1"/>
    <col min="11525" max="11771" width="9.140625" style="3"/>
    <col min="11772" max="11772" width="27.28515625" style="3" customWidth="1"/>
    <col min="11773" max="11773" width="38.7109375" style="3" customWidth="1"/>
    <col min="11774" max="11774" width="20" style="3" bestFit="1" customWidth="1"/>
    <col min="11775" max="11775" width="22" style="3" bestFit="1" customWidth="1"/>
    <col min="11776" max="11776" width="10.7109375" style="3" customWidth="1"/>
    <col min="11777" max="11777" width="12" style="3" customWidth="1"/>
    <col min="11778" max="11778" width="11.42578125" style="3" customWidth="1"/>
    <col min="11779" max="11779" width="11" style="3" customWidth="1"/>
    <col min="11780" max="11780" width="13" style="3" customWidth="1"/>
    <col min="11781" max="12027" width="9.140625" style="3"/>
    <col min="12028" max="12028" width="27.28515625" style="3" customWidth="1"/>
    <col min="12029" max="12029" width="38.7109375" style="3" customWidth="1"/>
    <col min="12030" max="12030" width="20" style="3" bestFit="1" customWidth="1"/>
    <col min="12031" max="12031" width="22" style="3" bestFit="1" customWidth="1"/>
    <col min="12032" max="12032" width="10.7109375" style="3" customWidth="1"/>
    <col min="12033" max="12033" width="12" style="3" customWidth="1"/>
    <col min="12034" max="12034" width="11.42578125" style="3" customWidth="1"/>
    <col min="12035" max="12035" width="11" style="3" customWidth="1"/>
    <col min="12036" max="12036" width="13" style="3" customWidth="1"/>
    <col min="12037" max="12283" width="9.140625" style="3"/>
    <col min="12284" max="12284" width="27.28515625" style="3" customWidth="1"/>
    <col min="12285" max="12285" width="38.7109375" style="3" customWidth="1"/>
    <col min="12286" max="12286" width="20" style="3" bestFit="1" customWidth="1"/>
    <col min="12287" max="12287" width="22" style="3" bestFit="1" customWidth="1"/>
    <col min="12288" max="12288" width="10.7109375" style="3" customWidth="1"/>
    <col min="12289" max="12289" width="12" style="3" customWidth="1"/>
    <col min="12290" max="12290" width="11.42578125" style="3" customWidth="1"/>
    <col min="12291" max="12291" width="11" style="3" customWidth="1"/>
    <col min="12292" max="12292" width="13" style="3" customWidth="1"/>
    <col min="12293" max="12539" width="9.140625" style="3"/>
    <col min="12540" max="12540" width="27.28515625" style="3" customWidth="1"/>
    <col min="12541" max="12541" width="38.7109375" style="3" customWidth="1"/>
    <col min="12542" max="12542" width="20" style="3" bestFit="1" customWidth="1"/>
    <col min="12543" max="12543" width="22" style="3" bestFit="1" customWidth="1"/>
    <col min="12544" max="12544" width="10.7109375" style="3" customWidth="1"/>
    <col min="12545" max="12545" width="12" style="3" customWidth="1"/>
    <col min="12546" max="12546" width="11.42578125" style="3" customWidth="1"/>
    <col min="12547" max="12547" width="11" style="3" customWidth="1"/>
    <col min="12548" max="12548" width="13" style="3" customWidth="1"/>
    <col min="12549" max="12795" width="9.140625" style="3"/>
    <col min="12796" max="12796" width="27.28515625" style="3" customWidth="1"/>
    <col min="12797" max="12797" width="38.7109375" style="3" customWidth="1"/>
    <col min="12798" max="12798" width="20" style="3" bestFit="1" customWidth="1"/>
    <col min="12799" max="12799" width="22" style="3" bestFit="1" customWidth="1"/>
    <col min="12800" max="12800" width="10.7109375" style="3" customWidth="1"/>
    <col min="12801" max="12801" width="12" style="3" customWidth="1"/>
    <col min="12802" max="12802" width="11.42578125" style="3" customWidth="1"/>
    <col min="12803" max="12803" width="11" style="3" customWidth="1"/>
    <col min="12804" max="12804" width="13" style="3" customWidth="1"/>
    <col min="12805" max="13051" width="9.140625" style="3"/>
    <col min="13052" max="13052" width="27.28515625" style="3" customWidth="1"/>
    <col min="13053" max="13053" width="38.7109375" style="3" customWidth="1"/>
    <col min="13054" max="13054" width="20" style="3" bestFit="1" customWidth="1"/>
    <col min="13055" max="13055" width="22" style="3" bestFit="1" customWidth="1"/>
    <col min="13056" max="13056" width="10.7109375" style="3" customWidth="1"/>
    <col min="13057" max="13057" width="12" style="3" customWidth="1"/>
    <col min="13058" max="13058" width="11.42578125" style="3" customWidth="1"/>
    <col min="13059" max="13059" width="11" style="3" customWidth="1"/>
    <col min="13060" max="13060" width="13" style="3" customWidth="1"/>
    <col min="13061" max="13307" width="9.140625" style="3"/>
    <col min="13308" max="13308" width="27.28515625" style="3" customWidth="1"/>
    <col min="13309" max="13309" width="38.7109375" style="3" customWidth="1"/>
    <col min="13310" max="13310" width="20" style="3" bestFit="1" customWidth="1"/>
    <col min="13311" max="13311" width="22" style="3" bestFit="1" customWidth="1"/>
    <col min="13312" max="13312" width="10.7109375" style="3" customWidth="1"/>
    <col min="13313" max="13313" width="12" style="3" customWidth="1"/>
    <col min="13314" max="13314" width="11.42578125" style="3" customWidth="1"/>
    <col min="13315" max="13315" width="11" style="3" customWidth="1"/>
    <col min="13316" max="13316" width="13" style="3" customWidth="1"/>
    <col min="13317" max="13563" width="9.140625" style="3"/>
    <col min="13564" max="13564" width="27.28515625" style="3" customWidth="1"/>
    <col min="13565" max="13565" width="38.7109375" style="3" customWidth="1"/>
    <col min="13566" max="13566" width="20" style="3" bestFit="1" customWidth="1"/>
    <col min="13567" max="13567" width="22" style="3" bestFit="1" customWidth="1"/>
    <col min="13568" max="13568" width="10.7109375" style="3" customWidth="1"/>
    <col min="13569" max="13569" width="12" style="3" customWidth="1"/>
    <col min="13570" max="13570" width="11.42578125" style="3" customWidth="1"/>
    <col min="13571" max="13571" width="11" style="3" customWidth="1"/>
    <col min="13572" max="13572" width="13" style="3" customWidth="1"/>
    <col min="13573" max="13819" width="9.140625" style="3"/>
    <col min="13820" max="13820" width="27.28515625" style="3" customWidth="1"/>
    <col min="13821" max="13821" width="38.7109375" style="3" customWidth="1"/>
    <col min="13822" max="13822" width="20" style="3" bestFit="1" customWidth="1"/>
    <col min="13823" max="13823" width="22" style="3" bestFit="1" customWidth="1"/>
    <col min="13824" max="13824" width="10.7109375" style="3" customWidth="1"/>
    <col min="13825" max="13825" width="12" style="3" customWidth="1"/>
    <col min="13826" max="13826" width="11.42578125" style="3" customWidth="1"/>
    <col min="13827" max="13827" width="11" style="3" customWidth="1"/>
    <col min="13828" max="13828" width="13" style="3" customWidth="1"/>
    <col min="13829" max="14075" width="9.140625" style="3"/>
    <col min="14076" max="14076" width="27.28515625" style="3" customWidth="1"/>
    <col min="14077" max="14077" width="38.7109375" style="3" customWidth="1"/>
    <col min="14078" max="14078" width="20" style="3" bestFit="1" customWidth="1"/>
    <col min="14079" max="14079" width="22" style="3" bestFit="1" customWidth="1"/>
    <col min="14080" max="14080" width="10.7109375" style="3" customWidth="1"/>
    <col min="14081" max="14081" width="12" style="3" customWidth="1"/>
    <col min="14082" max="14082" width="11.42578125" style="3" customWidth="1"/>
    <col min="14083" max="14083" width="11" style="3" customWidth="1"/>
    <col min="14084" max="14084" width="13" style="3" customWidth="1"/>
    <col min="14085" max="14331" width="9.140625" style="3"/>
    <col min="14332" max="14332" width="27.28515625" style="3" customWidth="1"/>
    <col min="14333" max="14333" width="38.7109375" style="3" customWidth="1"/>
    <col min="14334" max="14334" width="20" style="3" bestFit="1" customWidth="1"/>
    <col min="14335" max="14335" width="22" style="3" bestFit="1" customWidth="1"/>
    <col min="14336" max="14336" width="10.7109375" style="3" customWidth="1"/>
    <col min="14337" max="14337" width="12" style="3" customWidth="1"/>
    <col min="14338" max="14338" width="11.42578125" style="3" customWidth="1"/>
    <col min="14339" max="14339" width="11" style="3" customWidth="1"/>
    <col min="14340" max="14340" width="13" style="3" customWidth="1"/>
    <col min="14341" max="14587" width="9.140625" style="3"/>
    <col min="14588" max="14588" width="27.28515625" style="3" customWidth="1"/>
    <col min="14589" max="14589" width="38.7109375" style="3" customWidth="1"/>
    <col min="14590" max="14590" width="20" style="3" bestFit="1" customWidth="1"/>
    <col min="14591" max="14591" width="22" style="3" bestFit="1" customWidth="1"/>
    <col min="14592" max="14592" width="10.7109375" style="3" customWidth="1"/>
    <col min="14593" max="14593" width="12" style="3" customWidth="1"/>
    <col min="14594" max="14594" width="11.42578125" style="3" customWidth="1"/>
    <col min="14595" max="14595" width="11" style="3" customWidth="1"/>
    <col min="14596" max="14596" width="13" style="3" customWidth="1"/>
    <col min="14597" max="14843" width="9.140625" style="3"/>
    <col min="14844" max="14844" width="27.28515625" style="3" customWidth="1"/>
    <col min="14845" max="14845" width="38.7109375" style="3" customWidth="1"/>
    <col min="14846" max="14846" width="20" style="3" bestFit="1" customWidth="1"/>
    <col min="14847" max="14847" width="22" style="3" bestFit="1" customWidth="1"/>
    <col min="14848" max="14848" width="10.7109375" style="3" customWidth="1"/>
    <col min="14849" max="14849" width="12" style="3" customWidth="1"/>
    <col min="14850" max="14850" width="11.42578125" style="3" customWidth="1"/>
    <col min="14851" max="14851" width="11" style="3" customWidth="1"/>
    <col min="14852" max="14852" width="13" style="3" customWidth="1"/>
    <col min="14853" max="15099" width="9.140625" style="3"/>
    <col min="15100" max="15100" width="27.28515625" style="3" customWidth="1"/>
    <col min="15101" max="15101" width="38.7109375" style="3" customWidth="1"/>
    <col min="15102" max="15102" width="20" style="3" bestFit="1" customWidth="1"/>
    <col min="15103" max="15103" width="22" style="3" bestFit="1" customWidth="1"/>
    <col min="15104" max="15104" width="10.7109375" style="3" customWidth="1"/>
    <col min="15105" max="15105" width="12" style="3" customWidth="1"/>
    <col min="15106" max="15106" width="11.42578125" style="3" customWidth="1"/>
    <col min="15107" max="15107" width="11" style="3" customWidth="1"/>
    <col min="15108" max="15108" width="13" style="3" customWidth="1"/>
    <col min="15109" max="15355" width="9.140625" style="3"/>
    <col min="15356" max="15356" width="27.28515625" style="3" customWidth="1"/>
    <col min="15357" max="15357" width="38.7109375" style="3" customWidth="1"/>
    <col min="15358" max="15358" width="20" style="3" bestFit="1" customWidth="1"/>
    <col min="15359" max="15359" width="22" style="3" bestFit="1" customWidth="1"/>
    <col min="15360" max="15360" width="10.7109375" style="3" customWidth="1"/>
    <col min="15361" max="15361" width="12" style="3" customWidth="1"/>
    <col min="15362" max="15362" width="11.42578125" style="3" customWidth="1"/>
    <col min="15363" max="15363" width="11" style="3" customWidth="1"/>
    <col min="15364" max="15364" width="13" style="3" customWidth="1"/>
    <col min="15365" max="15611" width="9.140625" style="3"/>
    <col min="15612" max="15612" width="27.28515625" style="3" customWidth="1"/>
    <col min="15613" max="15613" width="38.7109375" style="3" customWidth="1"/>
    <col min="15614" max="15614" width="20" style="3" bestFit="1" customWidth="1"/>
    <col min="15615" max="15615" width="22" style="3" bestFit="1" customWidth="1"/>
    <col min="15616" max="15616" width="10.7109375" style="3" customWidth="1"/>
    <col min="15617" max="15617" width="12" style="3" customWidth="1"/>
    <col min="15618" max="15618" width="11.42578125" style="3" customWidth="1"/>
    <col min="15619" max="15619" width="11" style="3" customWidth="1"/>
    <col min="15620" max="15620" width="13" style="3" customWidth="1"/>
    <col min="15621" max="15867" width="9.140625" style="3"/>
    <col min="15868" max="15868" width="27.28515625" style="3" customWidth="1"/>
    <col min="15869" max="15869" width="38.7109375" style="3" customWidth="1"/>
    <col min="15870" max="15870" width="20" style="3" bestFit="1" customWidth="1"/>
    <col min="15871" max="15871" width="22" style="3" bestFit="1" customWidth="1"/>
    <col min="15872" max="15872" width="10.7109375" style="3" customWidth="1"/>
    <col min="15873" max="15873" width="12" style="3" customWidth="1"/>
    <col min="15874" max="15874" width="11.42578125" style="3" customWidth="1"/>
    <col min="15875" max="15875" width="11" style="3" customWidth="1"/>
    <col min="15876" max="15876" width="13" style="3" customWidth="1"/>
    <col min="15877" max="16123" width="9.140625" style="3"/>
    <col min="16124" max="16124" width="27.28515625" style="3" customWidth="1"/>
    <col min="16125" max="16125" width="38.7109375" style="3" customWidth="1"/>
    <col min="16126" max="16126" width="20" style="3" bestFit="1" customWidth="1"/>
    <col min="16127" max="16127" width="22" style="3" bestFit="1" customWidth="1"/>
    <col min="16128" max="16128" width="10.7109375" style="3" customWidth="1"/>
    <col min="16129" max="16129" width="12" style="3" customWidth="1"/>
    <col min="16130" max="16130" width="11.42578125" style="3" customWidth="1"/>
    <col min="16131" max="16131" width="11" style="3" customWidth="1"/>
    <col min="16132" max="16132" width="13" style="3" customWidth="1"/>
    <col min="16133" max="16384" width="9.140625" style="3"/>
  </cols>
  <sheetData>
    <row r="1" spans="1:13" s="1" customFormat="1" ht="12.75" customHeight="1" x14ac:dyDescent="0.2">
      <c r="A1" s="570" t="s">
        <v>13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3" s="1" customFormat="1" ht="21" customHeight="1" x14ac:dyDescent="0.2">
      <c r="A2" s="572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</row>
    <row r="3" spans="1:13" s="1" customFormat="1" ht="7.5" customHeight="1" x14ac:dyDescent="0.2">
      <c r="A3" s="573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</row>
    <row r="4" spans="1:13" s="2" customFormat="1" ht="42.75" customHeight="1" x14ac:dyDescent="0.2">
      <c r="A4" s="577" t="s">
        <v>15</v>
      </c>
      <c r="B4" s="580" t="s">
        <v>5</v>
      </c>
      <c r="C4" s="580" t="s">
        <v>3</v>
      </c>
      <c r="D4" s="580" t="s">
        <v>6</v>
      </c>
      <c r="E4" s="580" t="s">
        <v>7</v>
      </c>
      <c r="F4" s="580"/>
      <c r="G4" s="580"/>
      <c r="H4" s="580"/>
      <c r="I4" s="580"/>
      <c r="J4" s="580"/>
      <c r="K4" s="580"/>
      <c r="L4" s="580"/>
      <c r="M4" s="565" t="s">
        <v>8</v>
      </c>
    </row>
    <row r="5" spans="1:13" s="2" customFormat="1" ht="18.75" x14ac:dyDescent="0.2">
      <c r="A5" s="578"/>
      <c r="B5" s="580"/>
      <c r="C5" s="580"/>
      <c r="D5" s="580"/>
      <c r="E5" s="580" t="s">
        <v>9</v>
      </c>
      <c r="F5" s="580"/>
      <c r="G5" s="580" t="s">
        <v>10</v>
      </c>
      <c r="H5" s="580"/>
      <c r="I5" s="575" t="s">
        <v>11</v>
      </c>
      <c r="J5" s="576"/>
      <c r="K5" s="580" t="s">
        <v>12</v>
      </c>
      <c r="L5" s="580"/>
      <c r="M5" s="566"/>
    </row>
    <row r="6" spans="1:13" s="2" customFormat="1" ht="37.5" customHeight="1" thickBot="1" x14ac:dyDescent="0.25">
      <c r="A6" s="579"/>
      <c r="B6" s="581"/>
      <c r="C6" s="581"/>
      <c r="D6" s="581"/>
      <c r="E6" s="16" t="s">
        <v>0</v>
      </c>
      <c r="F6" s="16" t="s">
        <v>1</v>
      </c>
      <c r="G6" s="16" t="s">
        <v>0</v>
      </c>
      <c r="H6" s="16" t="s">
        <v>1</v>
      </c>
      <c r="I6" s="16" t="s">
        <v>0</v>
      </c>
      <c r="J6" s="16" t="s">
        <v>1</v>
      </c>
      <c r="K6" s="16" t="s">
        <v>0</v>
      </c>
      <c r="L6" s="16" t="s">
        <v>1</v>
      </c>
      <c r="M6" s="567"/>
    </row>
    <row r="7" spans="1:13" s="1" customFormat="1" ht="20.25" customHeight="1" x14ac:dyDescent="0.2">
      <c r="A7" s="568" t="s">
        <v>14</v>
      </c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21"/>
    </row>
    <row r="8" spans="1:13" x14ac:dyDescent="0.2">
      <c r="A8" s="12"/>
      <c r="B8" s="4"/>
      <c r="C8" s="4"/>
      <c r="D8" s="4"/>
      <c r="E8" s="4"/>
      <c r="F8" s="4"/>
      <c r="G8" s="4"/>
      <c r="H8" s="4"/>
      <c r="I8" s="4"/>
      <c r="J8" s="17"/>
      <c r="K8" s="17"/>
      <c r="L8" s="4"/>
      <c r="M8" s="13"/>
    </row>
    <row r="9" spans="1:13" x14ac:dyDescent="0.2">
      <c r="A9" s="12"/>
      <c r="B9" s="4"/>
      <c r="C9" s="4"/>
      <c r="D9" s="4"/>
      <c r="E9" s="4"/>
      <c r="F9" s="4"/>
      <c r="G9" s="4"/>
      <c r="H9" s="4"/>
      <c r="I9" s="4"/>
      <c r="J9" s="17"/>
      <c r="K9" s="17"/>
      <c r="L9" s="4"/>
      <c r="M9" s="13"/>
    </row>
    <row r="10" spans="1:13" x14ac:dyDescent="0.2">
      <c r="A10" s="12"/>
      <c r="B10" s="4"/>
      <c r="C10" s="4"/>
      <c r="D10" s="4"/>
      <c r="E10" s="4"/>
      <c r="F10" s="4"/>
      <c r="G10" s="4"/>
      <c r="H10" s="4"/>
      <c r="I10" s="4"/>
      <c r="J10" s="17"/>
      <c r="K10" s="17"/>
      <c r="L10" s="4"/>
      <c r="M10" s="13"/>
    </row>
    <row r="11" spans="1:13" x14ac:dyDescent="0.2">
      <c r="A11" s="12"/>
      <c r="B11" s="4"/>
      <c r="C11" s="4"/>
      <c r="D11" s="4"/>
      <c r="E11" s="4"/>
      <c r="F11" s="4"/>
      <c r="G11" s="4"/>
      <c r="H11" s="4"/>
      <c r="I11" s="4"/>
      <c r="J11" s="17"/>
      <c r="K11" s="17"/>
      <c r="L11" s="4"/>
      <c r="M11" s="13"/>
    </row>
    <row r="12" spans="1:13" x14ac:dyDescent="0.2">
      <c r="A12" s="12"/>
      <c r="B12" s="4"/>
      <c r="C12" s="4"/>
      <c r="D12" s="4"/>
      <c r="E12" s="4"/>
      <c r="F12" s="4"/>
      <c r="G12" s="4"/>
      <c r="H12" s="4"/>
      <c r="I12" s="4"/>
      <c r="J12" s="17"/>
      <c r="K12" s="17"/>
      <c r="L12" s="4"/>
      <c r="M12" s="13"/>
    </row>
    <row r="13" spans="1:13" x14ac:dyDescent="0.2">
      <c r="A13" s="12"/>
      <c r="B13" s="4"/>
      <c r="C13" s="4"/>
      <c r="D13" s="4"/>
      <c r="E13" s="4"/>
      <c r="F13" s="4"/>
      <c r="G13" s="4"/>
      <c r="H13" s="4"/>
      <c r="I13" s="4"/>
      <c r="J13" s="17"/>
      <c r="K13" s="17"/>
      <c r="L13" s="4"/>
      <c r="M13" s="13"/>
    </row>
    <row r="14" spans="1:13" x14ac:dyDescent="0.2">
      <c r="A14" s="12"/>
      <c r="B14" s="4"/>
      <c r="C14" s="4"/>
      <c r="D14" s="4"/>
      <c r="E14" s="4"/>
      <c r="F14" s="4"/>
      <c r="G14" s="4"/>
      <c r="H14" s="4"/>
      <c r="I14" s="4"/>
      <c r="J14" s="17"/>
      <c r="K14" s="17"/>
      <c r="L14" s="4"/>
      <c r="M14" s="13"/>
    </row>
    <row r="15" spans="1:13" ht="13.5" thickBo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8"/>
      <c r="K15" s="18"/>
      <c r="L15" s="19"/>
      <c r="M15" s="22"/>
    </row>
    <row r="16" spans="1:13" s="1" customFormat="1" ht="32.25" customHeight="1" thickBot="1" x14ac:dyDescent="0.25">
      <c r="A16" s="5" t="s">
        <v>16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20"/>
      <c r="M16" s="8"/>
    </row>
    <row r="17" spans="1:13" s="1" customFormat="1" ht="37.5" customHeight="1" thickBot="1" x14ac:dyDescent="0.25">
      <c r="A17" s="5" t="s">
        <v>2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11"/>
    </row>
    <row r="21" spans="1:13" ht="15" x14ac:dyDescent="0.2">
      <c r="A21" s="23" t="s">
        <v>4</v>
      </c>
    </row>
    <row r="22" spans="1:13" ht="15" x14ac:dyDescent="0.2">
      <c r="A22" s="23"/>
    </row>
  </sheetData>
  <mergeCells count="12">
    <mergeCell ref="M4:M6"/>
    <mergeCell ref="A7:L7"/>
    <mergeCell ref="A1:M3"/>
    <mergeCell ref="I5:J5"/>
    <mergeCell ref="A4:A6"/>
    <mergeCell ref="B4:B6"/>
    <mergeCell ref="C4:C6"/>
    <mergeCell ref="D4:D6"/>
    <mergeCell ref="E5:F5"/>
    <mergeCell ref="G5:H5"/>
    <mergeCell ref="K5:L5"/>
    <mergeCell ref="E4:L4"/>
  </mergeCells>
  <pageMargins left="0.23622047244094491" right="0.19685039370078741" top="0.39370078740157483" bottom="0.19685039370078741" header="0.23622047244094491" footer="0.19685039370078741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1"/>
  <sheetViews>
    <sheetView tabSelected="1" view="pageBreakPreview" topLeftCell="A384" zoomScaleNormal="66" zoomScaleSheetLayoutView="100" workbookViewId="0">
      <selection activeCell="C342" sqref="C342:D342"/>
    </sheetView>
  </sheetViews>
  <sheetFormatPr defaultRowHeight="12.75" x14ac:dyDescent="0.2"/>
  <cols>
    <col min="1" max="1" width="29.140625" style="27" customWidth="1"/>
    <col min="2" max="2" width="37.85546875" style="3" customWidth="1"/>
    <col min="3" max="3" width="22.28515625" style="3" customWidth="1"/>
    <col min="4" max="4" width="20.42578125" style="3" customWidth="1"/>
    <col min="5" max="5" width="16.42578125" style="3" customWidth="1"/>
    <col min="6" max="6" width="13.28515625" style="3" customWidth="1"/>
    <col min="7" max="7" width="12.28515625" style="3" customWidth="1"/>
    <col min="8" max="8" width="12.5703125" style="3" customWidth="1"/>
    <col min="9" max="9" width="12.42578125" style="3" customWidth="1"/>
    <col min="10" max="10" width="12.5703125" style="3" customWidth="1"/>
    <col min="11" max="11" width="12.42578125" style="3" customWidth="1"/>
    <col min="12" max="12" width="11.7109375" style="3" customWidth="1"/>
    <col min="13" max="13" width="13.28515625" style="3" customWidth="1"/>
    <col min="14" max="14" width="12.42578125" style="3" bestFit="1" customWidth="1"/>
    <col min="15" max="15" width="9.5703125" style="3" customWidth="1"/>
    <col min="16" max="251" width="9.140625" style="3"/>
    <col min="252" max="252" width="27.28515625" style="3" customWidth="1"/>
    <col min="253" max="253" width="38.7109375" style="3" customWidth="1"/>
    <col min="254" max="254" width="20" style="3" bestFit="1" customWidth="1"/>
    <col min="255" max="255" width="22" style="3" bestFit="1" customWidth="1"/>
    <col min="256" max="256" width="10.7109375" style="3" customWidth="1"/>
    <col min="257" max="257" width="12" style="3" customWidth="1"/>
    <col min="258" max="258" width="11.42578125" style="3" customWidth="1"/>
    <col min="259" max="259" width="11" style="3" customWidth="1"/>
    <col min="260" max="260" width="13" style="3" customWidth="1"/>
    <col min="261" max="507" width="9.140625" style="3"/>
    <col min="508" max="508" width="27.28515625" style="3" customWidth="1"/>
    <col min="509" max="509" width="38.7109375" style="3" customWidth="1"/>
    <col min="510" max="510" width="20" style="3" bestFit="1" customWidth="1"/>
    <col min="511" max="511" width="22" style="3" bestFit="1" customWidth="1"/>
    <col min="512" max="512" width="10.7109375" style="3" customWidth="1"/>
    <col min="513" max="513" width="12" style="3" customWidth="1"/>
    <col min="514" max="514" width="11.42578125" style="3" customWidth="1"/>
    <col min="515" max="515" width="11" style="3" customWidth="1"/>
    <col min="516" max="516" width="13" style="3" customWidth="1"/>
    <col min="517" max="763" width="9.140625" style="3"/>
    <col min="764" max="764" width="27.28515625" style="3" customWidth="1"/>
    <col min="765" max="765" width="38.7109375" style="3" customWidth="1"/>
    <col min="766" max="766" width="20" style="3" bestFit="1" customWidth="1"/>
    <col min="767" max="767" width="22" style="3" bestFit="1" customWidth="1"/>
    <col min="768" max="768" width="10.7109375" style="3" customWidth="1"/>
    <col min="769" max="769" width="12" style="3" customWidth="1"/>
    <col min="770" max="770" width="11.42578125" style="3" customWidth="1"/>
    <col min="771" max="771" width="11" style="3" customWidth="1"/>
    <col min="772" max="772" width="13" style="3" customWidth="1"/>
    <col min="773" max="1019" width="9.140625" style="3"/>
    <col min="1020" max="1020" width="27.28515625" style="3" customWidth="1"/>
    <col min="1021" max="1021" width="38.7109375" style="3" customWidth="1"/>
    <col min="1022" max="1022" width="20" style="3" bestFit="1" customWidth="1"/>
    <col min="1023" max="1023" width="22" style="3" bestFit="1" customWidth="1"/>
    <col min="1024" max="1024" width="10.7109375" style="3" customWidth="1"/>
    <col min="1025" max="1025" width="12" style="3" customWidth="1"/>
    <col min="1026" max="1026" width="11.42578125" style="3" customWidth="1"/>
    <col min="1027" max="1027" width="11" style="3" customWidth="1"/>
    <col min="1028" max="1028" width="13" style="3" customWidth="1"/>
    <col min="1029" max="1275" width="9.140625" style="3"/>
    <col min="1276" max="1276" width="27.28515625" style="3" customWidth="1"/>
    <col min="1277" max="1277" width="38.7109375" style="3" customWidth="1"/>
    <col min="1278" max="1278" width="20" style="3" bestFit="1" customWidth="1"/>
    <col min="1279" max="1279" width="22" style="3" bestFit="1" customWidth="1"/>
    <col min="1280" max="1280" width="10.7109375" style="3" customWidth="1"/>
    <col min="1281" max="1281" width="12" style="3" customWidth="1"/>
    <col min="1282" max="1282" width="11.42578125" style="3" customWidth="1"/>
    <col min="1283" max="1283" width="11" style="3" customWidth="1"/>
    <col min="1284" max="1284" width="13" style="3" customWidth="1"/>
    <col min="1285" max="1531" width="9.140625" style="3"/>
    <col min="1532" max="1532" width="27.28515625" style="3" customWidth="1"/>
    <col min="1533" max="1533" width="38.7109375" style="3" customWidth="1"/>
    <col min="1534" max="1534" width="20" style="3" bestFit="1" customWidth="1"/>
    <col min="1535" max="1535" width="22" style="3" bestFit="1" customWidth="1"/>
    <col min="1536" max="1536" width="10.7109375" style="3" customWidth="1"/>
    <col min="1537" max="1537" width="12" style="3" customWidth="1"/>
    <col min="1538" max="1538" width="11.42578125" style="3" customWidth="1"/>
    <col min="1539" max="1539" width="11" style="3" customWidth="1"/>
    <col min="1540" max="1540" width="13" style="3" customWidth="1"/>
    <col min="1541" max="1787" width="9.140625" style="3"/>
    <col min="1788" max="1788" width="27.28515625" style="3" customWidth="1"/>
    <col min="1789" max="1789" width="38.7109375" style="3" customWidth="1"/>
    <col min="1790" max="1790" width="20" style="3" bestFit="1" customWidth="1"/>
    <col min="1791" max="1791" width="22" style="3" bestFit="1" customWidth="1"/>
    <col min="1792" max="1792" width="10.7109375" style="3" customWidth="1"/>
    <col min="1793" max="1793" width="12" style="3" customWidth="1"/>
    <col min="1794" max="1794" width="11.42578125" style="3" customWidth="1"/>
    <col min="1795" max="1795" width="11" style="3" customWidth="1"/>
    <col min="1796" max="1796" width="13" style="3" customWidth="1"/>
    <col min="1797" max="2043" width="9.140625" style="3"/>
    <col min="2044" max="2044" width="27.28515625" style="3" customWidth="1"/>
    <col min="2045" max="2045" width="38.7109375" style="3" customWidth="1"/>
    <col min="2046" max="2046" width="20" style="3" bestFit="1" customWidth="1"/>
    <col min="2047" max="2047" width="22" style="3" bestFit="1" customWidth="1"/>
    <col min="2048" max="2048" width="10.7109375" style="3" customWidth="1"/>
    <col min="2049" max="2049" width="12" style="3" customWidth="1"/>
    <col min="2050" max="2050" width="11.42578125" style="3" customWidth="1"/>
    <col min="2051" max="2051" width="11" style="3" customWidth="1"/>
    <col min="2052" max="2052" width="13" style="3" customWidth="1"/>
    <col min="2053" max="2299" width="9.140625" style="3"/>
    <col min="2300" max="2300" width="27.28515625" style="3" customWidth="1"/>
    <col min="2301" max="2301" width="38.7109375" style="3" customWidth="1"/>
    <col min="2302" max="2302" width="20" style="3" bestFit="1" customWidth="1"/>
    <col min="2303" max="2303" width="22" style="3" bestFit="1" customWidth="1"/>
    <col min="2304" max="2304" width="10.7109375" style="3" customWidth="1"/>
    <col min="2305" max="2305" width="12" style="3" customWidth="1"/>
    <col min="2306" max="2306" width="11.42578125" style="3" customWidth="1"/>
    <col min="2307" max="2307" width="11" style="3" customWidth="1"/>
    <col min="2308" max="2308" width="13" style="3" customWidth="1"/>
    <col min="2309" max="2555" width="9.140625" style="3"/>
    <col min="2556" max="2556" width="27.28515625" style="3" customWidth="1"/>
    <col min="2557" max="2557" width="38.7109375" style="3" customWidth="1"/>
    <col min="2558" max="2558" width="20" style="3" bestFit="1" customWidth="1"/>
    <col min="2559" max="2559" width="22" style="3" bestFit="1" customWidth="1"/>
    <col min="2560" max="2560" width="10.7109375" style="3" customWidth="1"/>
    <col min="2561" max="2561" width="12" style="3" customWidth="1"/>
    <col min="2562" max="2562" width="11.42578125" style="3" customWidth="1"/>
    <col min="2563" max="2563" width="11" style="3" customWidth="1"/>
    <col min="2564" max="2564" width="13" style="3" customWidth="1"/>
    <col min="2565" max="2811" width="9.140625" style="3"/>
    <col min="2812" max="2812" width="27.28515625" style="3" customWidth="1"/>
    <col min="2813" max="2813" width="38.7109375" style="3" customWidth="1"/>
    <col min="2814" max="2814" width="20" style="3" bestFit="1" customWidth="1"/>
    <col min="2815" max="2815" width="22" style="3" bestFit="1" customWidth="1"/>
    <col min="2816" max="2816" width="10.7109375" style="3" customWidth="1"/>
    <col min="2817" max="2817" width="12" style="3" customWidth="1"/>
    <col min="2818" max="2818" width="11.42578125" style="3" customWidth="1"/>
    <col min="2819" max="2819" width="11" style="3" customWidth="1"/>
    <col min="2820" max="2820" width="13" style="3" customWidth="1"/>
    <col min="2821" max="3067" width="9.140625" style="3"/>
    <col min="3068" max="3068" width="27.28515625" style="3" customWidth="1"/>
    <col min="3069" max="3069" width="38.7109375" style="3" customWidth="1"/>
    <col min="3070" max="3070" width="20" style="3" bestFit="1" customWidth="1"/>
    <col min="3071" max="3071" width="22" style="3" bestFit="1" customWidth="1"/>
    <col min="3072" max="3072" width="10.7109375" style="3" customWidth="1"/>
    <col min="3073" max="3073" width="12" style="3" customWidth="1"/>
    <col min="3074" max="3074" width="11.42578125" style="3" customWidth="1"/>
    <col min="3075" max="3075" width="11" style="3" customWidth="1"/>
    <col min="3076" max="3076" width="13" style="3" customWidth="1"/>
    <col min="3077" max="3323" width="9.140625" style="3"/>
    <col min="3324" max="3324" width="27.28515625" style="3" customWidth="1"/>
    <col min="3325" max="3325" width="38.7109375" style="3" customWidth="1"/>
    <col min="3326" max="3326" width="20" style="3" bestFit="1" customWidth="1"/>
    <col min="3327" max="3327" width="22" style="3" bestFit="1" customWidth="1"/>
    <col min="3328" max="3328" width="10.7109375" style="3" customWidth="1"/>
    <col min="3329" max="3329" width="12" style="3" customWidth="1"/>
    <col min="3330" max="3330" width="11.42578125" style="3" customWidth="1"/>
    <col min="3331" max="3331" width="11" style="3" customWidth="1"/>
    <col min="3332" max="3332" width="13" style="3" customWidth="1"/>
    <col min="3333" max="3579" width="9.140625" style="3"/>
    <col min="3580" max="3580" width="27.28515625" style="3" customWidth="1"/>
    <col min="3581" max="3581" width="38.7109375" style="3" customWidth="1"/>
    <col min="3582" max="3582" width="20" style="3" bestFit="1" customWidth="1"/>
    <col min="3583" max="3583" width="22" style="3" bestFit="1" customWidth="1"/>
    <col min="3584" max="3584" width="10.7109375" style="3" customWidth="1"/>
    <col min="3585" max="3585" width="12" style="3" customWidth="1"/>
    <col min="3586" max="3586" width="11.42578125" style="3" customWidth="1"/>
    <col min="3587" max="3587" width="11" style="3" customWidth="1"/>
    <col min="3588" max="3588" width="13" style="3" customWidth="1"/>
    <col min="3589" max="3835" width="9.140625" style="3"/>
    <col min="3836" max="3836" width="27.28515625" style="3" customWidth="1"/>
    <col min="3837" max="3837" width="38.7109375" style="3" customWidth="1"/>
    <col min="3838" max="3838" width="20" style="3" bestFit="1" customWidth="1"/>
    <col min="3839" max="3839" width="22" style="3" bestFit="1" customWidth="1"/>
    <col min="3840" max="3840" width="10.7109375" style="3" customWidth="1"/>
    <col min="3841" max="3841" width="12" style="3" customWidth="1"/>
    <col min="3842" max="3842" width="11.42578125" style="3" customWidth="1"/>
    <col min="3843" max="3843" width="11" style="3" customWidth="1"/>
    <col min="3844" max="3844" width="13" style="3" customWidth="1"/>
    <col min="3845" max="4091" width="9.140625" style="3"/>
    <col min="4092" max="4092" width="27.28515625" style="3" customWidth="1"/>
    <col min="4093" max="4093" width="38.7109375" style="3" customWidth="1"/>
    <col min="4094" max="4094" width="20" style="3" bestFit="1" customWidth="1"/>
    <col min="4095" max="4095" width="22" style="3" bestFit="1" customWidth="1"/>
    <col min="4096" max="4096" width="10.7109375" style="3" customWidth="1"/>
    <col min="4097" max="4097" width="12" style="3" customWidth="1"/>
    <col min="4098" max="4098" width="11.42578125" style="3" customWidth="1"/>
    <col min="4099" max="4099" width="11" style="3" customWidth="1"/>
    <col min="4100" max="4100" width="13" style="3" customWidth="1"/>
    <col min="4101" max="4347" width="9.140625" style="3"/>
    <col min="4348" max="4348" width="27.28515625" style="3" customWidth="1"/>
    <col min="4349" max="4349" width="38.7109375" style="3" customWidth="1"/>
    <col min="4350" max="4350" width="20" style="3" bestFit="1" customWidth="1"/>
    <col min="4351" max="4351" width="22" style="3" bestFit="1" customWidth="1"/>
    <col min="4352" max="4352" width="10.7109375" style="3" customWidth="1"/>
    <col min="4353" max="4353" width="12" style="3" customWidth="1"/>
    <col min="4354" max="4354" width="11.42578125" style="3" customWidth="1"/>
    <col min="4355" max="4355" width="11" style="3" customWidth="1"/>
    <col min="4356" max="4356" width="13" style="3" customWidth="1"/>
    <col min="4357" max="4603" width="9.140625" style="3"/>
    <col min="4604" max="4604" width="27.28515625" style="3" customWidth="1"/>
    <col min="4605" max="4605" width="38.7109375" style="3" customWidth="1"/>
    <col min="4606" max="4606" width="20" style="3" bestFit="1" customWidth="1"/>
    <col min="4607" max="4607" width="22" style="3" bestFit="1" customWidth="1"/>
    <col min="4608" max="4608" width="10.7109375" style="3" customWidth="1"/>
    <col min="4609" max="4609" width="12" style="3" customWidth="1"/>
    <col min="4610" max="4610" width="11.42578125" style="3" customWidth="1"/>
    <col min="4611" max="4611" width="11" style="3" customWidth="1"/>
    <col min="4612" max="4612" width="13" style="3" customWidth="1"/>
    <col min="4613" max="4859" width="9.140625" style="3"/>
    <col min="4860" max="4860" width="27.28515625" style="3" customWidth="1"/>
    <col min="4861" max="4861" width="38.7109375" style="3" customWidth="1"/>
    <col min="4862" max="4862" width="20" style="3" bestFit="1" customWidth="1"/>
    <col min="4863" max="4863" width="22" style="3" bestFit="1" customWidth="1"/>
    <col min="4864" max="4864" width="10.7109375" style="3" customWidth="1"/>
    <col min="4865" max="4865" width="12" style="3" customWidth="1"/>
    <col min="4866" max="4866" width="11.42578125" style="3" customWidth="1"/>
    <col min="4867" max="4867" width="11" style="3" customWidth="1"/>
    <col min="4868" max="4868" width="13" style="3" customWidth="1"/>
    <col min="4869" max="5115" width="9.140625" style="3"/>
    <col min="5116" max="5116" width="27.28515625" style="3" customWidth="1"/>
    <col min="5117" max="5117" width="38.7109375" style="3" customWidth="1"/>
    <col min="5118" max="5118" width="20" style="3" bestFit="1" customWidth="1"/>
    <col min="5119" max="5119" width="22" style="3" bestFit="1" customWidth="1"/>
    <col min="5120" max="5120" width="10.7109375" style="3" customWidth="1"/>
    <col min="5121" max="5121" width="12" style="3" customWidth="1"/>
    <col min="5122" max="5122" width="11.42578125" style="3" customWidth="1"/>
    <col min="5123" max="5123" width="11" style="3" customWidth="1"/>
    <col min="5124" max="5124" width="13" style="3" customWidth="1"/>
    <col min="5125" max="5371" width="9.140625" style="3"/>
    <col min="5372" max="5372" width="27.28515625" style="3" customWidth="1"/>
    <col min="5373" max="5373" width="38.7109375" style="3" customWidth="1"/>
    <col min="5374" max="5374" width="20" style="3" bestFit="1" customWidth="1"/>
    <col min="5375" max="5375" width="22" style="3" bestFit="1" customWidth="1"/>
    <col min="5376" max="5376" width="10.7109375" style="3" customWidth="1"/>
    <col min="5377" max="5377" width="12" style="3" customWidth="1"/>
    <col min="5378" max="5378" width="11.42578125" style="3" customWidth="1"/>
    <col min="5379" max="5379" width="11" style="3" customWidth="1"/>
    <col min="5380" max="5380" width="13" style="3" customWidth="1"/>
    <col min="5381" max="5627" width="9.140625" style="3"/>
    <col min="5628" max="5628" width="27.28515625" style="3" customWidth="1"/>
    <col min="5629" max="5629" width="38.7109375" style="3" customWidth="1"/>
    <col min="5630" max="5630" width="20" style="3" bestFit="1" customWidth="1"/>
    <col min="5631" max="5631" width="22" style="3" bestFit="1" customWidth="1"/>
    <col min="5632" max="5632" width="10.7109375" style="3" customWidth="1"/>
    <col min="5633" max="5633" width="12" style="3" customWidth="1"/>
    <col min="5634" max="5634" width="11.42578125" style="3" customWidth="1"/>
    <col min="5635" max="5635" width="11" style="3" customWidth="1"/>
    <col min="5636" max="5636" width="13" style="3" customWidth="1"/>
    <col min="5637" max="5883" width="9.140625" style="3"/>
    <col min="5884" max="5884" width="27.28515625" style="3" customWidth="1"/>
    <col min="5885" max="5885" width="38.7109375" style="3" customWidth="1"/>
    <col min="5886" max="5886" width="20" style="3" bestFit="1" customWidth="1"/>
    <col min="5887" max="5887" width="22" style="3" bestFit="1" customWidth="1"/>
    <col min="5888" max="5888" width="10.7109375" style="3" customWidth="1"/>
    <col min="5889" max="5889" width="12" style="3" customWidth="1"/>
    <col min="5890" max="5890" width="11.42578125" style="3" customWidth="1"/>
    <col min="5891" max="5891" width="11" style="3" customWidth="1"/>
    <col min="5892" max="5892" width="13" style="3" customWidth="1"/>
    <col min="5893" max="6139" width="9.140625" style="3"/>
    <col min="6140" max="6140" width="27.28515625" style="3" customWidth="1"/>
    <col min="6141" max="6141" width="38.7109375" style="3" customWidth="1"/>
    <col min="6142" max="6142" width="20" style="3" bestFit="1" customWidth="1"/>
    <col min="6143" max="6143" width="22" style="3" bestFit="1" customWidth="1"/>
    <col min="6144" max="6144" width="10.7109375" style="3" customWidth="1"/>
    <col min="6145" max="6145" width="12" style="3" customWidth="1"/>
    <col min="6146" max="6146" width="11.42578125" style="3" customWidth="1"/>
    <col min="6147" max="6147" width="11" style="3" customWidth="1"/>
    <col min="6148" max="6148" width="13" style="3" customWidth="1"/>
    <col min="6149" max="6395" width="9.140625" style="3"/>
    <col min="6396" max="6396" width="27.28515625" style="3" customWidth="1"/>
    <col min="6397" max="6397" width="38.7109375" style="3" customWidth="1"/>
    <col min="6398" max="6398" width="20" style="3" bestFit="1" customWidth="1"/>
    <col min="6399" max="6399" width="22" style="3" bestFit="1" customWidth="1"/>
    <col min="6400" max="6400" width="10.7109375" style="3" customWidth="1"/>
    <col min="6401" max="6401" width="12" style="3" customWidth="1"/>
    <col min="6402" max="6402" width="11.42578125" style="3" customWidth="1"/>
    <col min="6403" max="6403" width="11" style="3" customWidth="1"/>
    <col min="6404" max="6404" width="13" style="3" customWidth="1"/>
    <col min="6405" max="6651" width="9.140625" style="3"/>
    <col min="6652" max="6652" width="27.28515625" style="3" customWidth="1"/>
    <col min="6653" max="6653" width="38.7109375" style="3" customWidth="1"/>
    <col min="6654" max="6654" width="20" style="3" bestFit="1" customWidth="1"/>
    <col min="6655" max="6655" width="22" style="3" bestFit="1" customWidth="1"/>
    <col min="6656" max="6656" width="10.7109375" style="3" customWidth="1"/>
    <col min="6657" max="6657" width="12" style="3" customWidth="1"/>
    <col min="6658" max="6658" width="11.42578125" style="3" customWidth="1"/>
    <col min="6659" max="6659" width="11" style="3" customWidth="1"/>
    <col min="6660" max="6660" width="13" style="3" customWidth="1"/>
    <col min="6661" max="6907" width="9.140625" style="3"/>
    <col min="6908" max="6908" width="27.28515625" style="3" customWidth="1"/>
    <col min="6909" max="6909" width="38.7109375" style="3" customWidth="1"/>
    <col min="6910" max="6910" width="20" style="3" bestFit="1" customWidth="1"/>
    <col min="6911" max="6911" width="22" style="3" bestFit="1" customWidth="1"/>
    <col min="6912" max="6912" width="10.7109375" style="3" customWidth="1"/>
    <col min="6913" max="6913" width="12" style="3" customWidth="1"/>
    <col min="6914" max="6914" width="11.42578125" style="3" customWidth="1"/>
    <col min="6915" max="6915" width="11" style="3" customWidth="1"/>
    <col min="6916" max="6916" width="13" style="3" customWidth="1"/>
    <col min="6917" max="7163" width="9.140625" style="3"/>
    <col min="7164" max="7164" width="27.28515625" style="3" customWidth="1"/>
    <col min="7165" max="7165" width="38.7109375" style="3" customWidth="1"/>
    <col min="7166" max="7166" width="20" style="3" bestFit="1" customWidth="1"/>
    <col min="7167" max="7167" width="22" style="3" bestFit="1" customWidth="1"/>
    <col min="7168" max="7168" width="10.7109375" style="3" customWidth="1"/>
    <col min="7169" max="7169" width="12" style="3" customWidth="1"/>
    <col min="7170" max="7170" width="11.42578125" style="3" customWidth="1"/>
    <col min="7171" max="7171" width="11" style="3" customWidth="1"/>
    <col min="7172" max="7172" width="13" style="3" customWidth="1"/>
    <col min="7173" max="7419" width="9.140625" style="3"/>
    <col min="7420" max="7420" width="27.28515625" style="3" customWidth="1"/>
    <col min="7421" max="7421" width="38.7109375" style="3" customWidth="1"/>
    <col min="7422" max="7422" width="20" style="3" bestFit="1" customWidth="1"/>
    <col min="7423" max="7423" width="22" style="3" bestFit="1" customWidth="1"/>
    <col min="7424" max="7424" width="10.7109375" style="3" customWidth="1"/>
    <col min="7425" max="7425" width="12" style="3" customWidth="1"/>
    <col min="7426" max="7426" width="11.42578125" style="3" customWidth="1"/>
    <col min="7427" max="7427" width="11" style="3" customWidth="1"/>
    <col min="7428" max="7428" width="13" style="3" customWidth="1"/>
    <col min="7429" max="7675" width="9.140625" style="3"/>
    <col min="7676" max="7676" width="27.28515625" style="3" customWidth="1"/>
    <col min="7677" max="7677" width="38.7109375" style="3" customWidth="1"/>
    <col min="7678" max="7678" width="20" style="3" bestFit="1" customWidth="1"/>
    <col min="7679" max="7679" width="22" style="3" bestFit="1" customWidth="1"/>
    <col min="7680" max="7680" width="10.7109375" style="3" customWidth="1"/>
    <col min="7681" max="7681" width="12" style="3" customWidth="1"/>
    <col min="7682" max="7682" width="11.42578125" style="3" customWidth="1"/>
    <col min="7683" max="7683" width="11" style="3" customWidth="1"/>
    <col min="7684" max="7684" width="13" style="3" customWidth="1"/>
    <col min="7685" max="7931" width="9.140625" style="3"/>
    <col min="7932" max="7932" width="27.28515625" style="3" customWidth="1"/>
    <col min="7933" max="7933" width="38.7109375" style="3" customWidth="1"/>
    <col min="7934" max="7934" width="20" style="3" bestFit="1" customWidth="1"/>
    <col min="7935" max="7935" width="22" style="3" bestFit="1" customWidth="1"/>
    <col min="7936" max="7936" width="10.7109375" style="3" customWidth="1"/>
    <col min="7937" max="7937" width="12" style="3" customWidth="1"/>
    <col min="7938" max="7938" width="11.42578125" style="3" customWidth="1"/>
    <col min="7939" max="7939" width="11" style="3" customWidth="1"/>
    <col min="7940" max="7940" width="13" style="3" customWidth="1"/>
    <col min="7941" max="8187" width="9.140625" style="3"/>
    <col min="8188" max="8188" width="27.28515625" style="3" customWidth="1"/>
    <col min="8189" max="8189" width="38.7109375" style="3" customWidth="1"/>
    <col min="8190" max="8190" width="20" style="3" bestFit="1" customWidth="1"/>
    <col min="8191" max="8191" width="22" style="3" bestFit="1" customWidth="1"/>
    <col min="8192" max="8192" width="10.7109375" style="3" customWidth="1"/>
    <col min="8193" max="8193" width="12" style="3" customWidth="1"/>
    <col min="8194" max="8194" width="11.42578125" style="3" customWidth="1"/>
    <col min="8195" max="8195" width="11" style="3" customWidth="1"/>
    <col min="8196" max="8196" width="13" style="3" customWidth="1"/>
    <col min="8197" max="8443" width="9.140625" style="3"/>
    <col min="8444" max="8444" width="27.28515625" style="3" customWidth="1"/>
    <col min="8445" max="8445" width="38.7109375" style="3" customWidth="1"/>
    <col min="8446" max="8446" width="20" style="3" bestFit="1" customWidth="1"/>
    <col min="8447" max="8447" width="22" style="3" bestFit="1" customWidth="1"/>
    <col min="8448" max="8448" width="10.7109375" style="3" customWidth="1"/>
    <col min="8449" max="8449" width="12" style="3" customWidth="1"/>
    <col min="8450" max="8450" width="11.42578125" style="3" customWidth="1"/>
    <col min="8451" max="8451" width="11" style="3" customWidth="1"/>
    <col min="8452" max="8452" width="13" style="3" customWidth="1"/>
    <col min="8453" max="8699" width="9.140625" style="3"/>
    <col min="8700" max="8700" width="27.28515625" style="3" customWidth="1"/>
    <col min="8701" max="8701" width="38.7109375" style="3" customWidth="1"/>
    <col min="8702" max="8702" width="20" style="3" bestFit="1" customWidth="1"/>
    <col min="8703" max="8703" width="22" style="3" bestFit="1" customWidth="1"/>
    <col min="8704" max="8704" width="10.7109375" style="3" customWidth="1"/>
    <col min="8705" max="8705" width="12" style="3" customWidth="1"/>
    <col min="8706" max="8706" width="11.42578125" style="3" customWidth="1"/>
    <col min="8707" max="8707" width="11" style="3" customWidth="1"/>
    <col min="8708" max="8708" width="13" style="3" customWidth="1"/>
    <col min="8709" max="8955" width="9.140625" style="3"/>
    <col min="8956" max="8956" width="27.28515625" style="3" customWidth="1"/>
    <col min="8957" max="8957" width="38.7109375" style="3" customWidth="1"/>
    <col min="8958" max="8958" width="20" style="3" bestFit="1" customWidth="1"/>
    <col min="8959" max="8959" width="22" style="3" bestFit="1" customWidth="1"/>
    <col min="8960" max="8960" width="10.7109375" style="3" customWidth="1"/>
    <col min="8961" max="8961" width="12" style="3" customWidth="1"/>
    <col min="8962" max="8962" width="11.42578125" style="3" customWidth="1"/>
    <col min="8963" max="8963" width="11" style="3" customWidth="1"/>
    <col min="8964" max="8964" width="13" style="3" customWidth="1"/>
    <col min="8965" max="9211" width="9.140625" style="3"/>
    <col min="9212" max="9212" width="27.28515625" style="3" customWidth="1"/>
    <col min="9213" max="9213" width="38.7109375" style="3" customWidth="1"/>
    <col min="9214" max="9214" width="20" style="3" bestFit="1" customWidth="1"/>
    <col min="9215" max="9215" width="22" style="3" bestFit="1" customWidth="1"/>
    <col min="9216" max="9216" width="10.7109375" style="3" customWidth="1"/>
    <col min="9217" max="9217" width="12" style="3" customWidth="1"/>
    <col min="9218" max="9218" width="11.42578125" style="3" customWidth="1"/>
    <col min="9219" max="9219" width="11" style="3" customWidth="1"/>
    <col min="9220" max="9220" width="13" style="3" customWidth="1"/>
    <col min="9221" max="9467" width="9.140625" style="3"/>
    <col min="9468" max="9468" width="27.28515625" style="3" customWidth="1"/>
    <col min="9469" max="9469" width="38.7109375" style="3" customWidth="1"/>
    <col min="9470" max="9470" width="20" style="3" bestFit="1" customWidth="1"/>
    <col min="9471" max="9471" width="22" style="3" bestFit="1" customWidth="1"/>
    <col min="9472" max="9472" width="10.7109375" style="3" customWidth="1"/>
    <col min="9473" max="9473" width="12" style="3" customWidth="1"/>
    <col min="9474" max="9474" width="11.42578125" style="3" customWidth="1"/>
    <col min="9475" max="9475" width="11" style="3" customWidth="1"/>
    <col min="9476" max="9476" width="13" style="3" customWidth="1"/>
    <col min="9477" max="9723" width="9.140625" style="3"/>
    <col min="9724" max="9724" width="27.28515625" style="3" customWidth="1"/>
    <col min="9725" max="9725" width="38.7109375" style="3" customWidth="1"/>
    <col min="9726" max="9726" width="20" style="3" bestFit="1" customWidth="1"/>
    <col min="9727" max="9727" width="22" style="3" bestFit="1" customWidth="1"/>
    <col min="9728" max="9728" width="10.7109375" style="3" customWidth="1"/>
    <col min="9729" max="9729" width="12" style="3" customWidth="1"/>
    <col min="9730" max="9730" width="11.42578125" style="3" customWidth="1"/>
    <col min="9731" max="9731" width="11" style="3" customWidth="1"/>
    <col min="9732" max="9732" width="13" style="3" customWidth="1"/>
    <col min="9733" max="9979" width="9.140625" style="3"/>
    <col min="9980" max="9980" width="27.28515625" style="3" customWidth="1"/>
    <col min="9981" max="9981" width="38.7109375" style="3" customWidth="1"/>
    <col min="9982" max="9982" width="20" style="3" bestFit="1" customWidth="1"/>
    <col min="9983" max="9983" width="22" style="3" bestFit="1" customWidth="1"/>
    <col min="9984" max="9984" width="10.7109375" style="3" customWidth="1"/>
    <col min="9985" max="9985" width="12" style="3" customWidth="1"/>
    <col min="9986" max="9986" width="11.42578125" style="3" customWidth="1"/>
    <col min="9987" max="9987" width="11" style="3" customWidth="1"/>
    <col min="9988" max="9988" width="13" style="3" customWidth="1"/>
    <col min="9989" max="10235" width="9.140625" style="3"/>
    <col min="10236" max="10236" width="27.28515625" style="3" customWidth="1"/>
    <col min="10237" max="10237" width="38.7109375" style="3" customWidth="1"/>
    <col min="10238" max="10238" width="20" style="3" bestFit="1" customWidth="1"/>
    <col min="10239" max="10239" width="22" style="3" bestFit="1" customWidth="1"/>
    <col min="10240" max="10240" width="10.7109375" style="3" customWidth="1"/>
    <col min="10241" max="10241" width="12" style="3" customWidth="1"/>
    <col min="10242" max="10242" width="11.42578125" style="3" customWidth="1"/>
    <col min="10243" max="10243" width="11" style="3" customWidth="1"/>
    <col min="10244" max="10244" width="13" style="3" customWidth="1"/>
    <col min="10245" max="10491" width="9.140625" style="3"/>
    <col min="10492" max="10492" width="27.28515625" style="3" customWidth="1"/>
    <col min="10493" max="10493" width="38.7109375" style="3" customWidth="1"/>
    <col min="10494" max="10494" width="20" style="3" bestFit="1" customWidth="1"/>
    <col min="10495" max="10495" width="22" style="3" bestFit="1" customWidth="1"/>
    <col min="10496" max="10496" width="10.7109375" style="3" customWidth="1"/>
    <col min="10497" max="10497" width="12" style="3" customWidth="1"/>
    <col min="10498" max="10498" width="11.42578125" style="3" customWidth="1"/>
    <col min="10499" max="10499" width="11" style="3" customWidth="1"/>
    <col min="10500" max="10500" width="13" style="3" customWidth="1"/>
    <col min="10501" max="10747" width="9.140625" style="3"/>
    <col min="10748" max="10748" width="27.28515625" style="3" customWidth="1"/>
    <col min="10749" max="10749" width="38.7109375" style="3" customWidth="1"/>
    <col min="10750" max="10750" width="20" style="3" bestFit="1" customWidth="1"/>
    <col min="10751" max="10751" width="22" style="3" bestFit="1" customWidth="1"/>
    <col min="10752" max="10752" width="10.7109375" style="3" customWidth="1"/>
    <col min="10753" max="10753" width="12" style="3" customWidth="1"/>
    <col min="10754" max="10754" width="11.42578125" style="3" customWidth="1"/>
    <col min="10755" max="10755" width="11" style="3" customWidth="1"/>
    <col min="10756" max="10756" width="13" style="3" customWidth="1"/>
    <col min="10757" max="11003" width="9.140625" style="3"/>
    <col min="11004" max="11004" width="27.28515625" style="3" customWidth="1"/>
    <col min="11005" max="11005" width="38.7109375" style="3" customWidth="1"/>
    <col min="11006" max="11006" width="20" style="3" bestFit="1" customWidth="1"/>
    <col min="11007" max="11007" width="22" style="3" bestFit="1" customWidth="1"/>
    <col min="11008" max="11008" width="10.7109375" style="3" customWidth="1"/>
    <col min="11009" max="11009" width="12" style="3" customWidth="1"/>
    <col min="11010" max="11010" width="11.42578125" style="3" customWidth="1"/>
    <col min="11011" max="11011" width="11" style="3" customWidth="1"/>
    <col min="11012" max="11012" width="13" style="3" customWidth="1"/>
    <col min="11013" max="11259" width="9.140625" style="3"/>
    <col min="11260" max="11260" width="27.28515625" style="3" customWidth="1"/>
    <col min="11261" max="11261" width="38.7109375" style="3" customWidth="1"/>
    <col min="11262" max="11262" width="20" style="3" bestFit="1" customWidth="1"/>
    <col min="11263" max="11263" width="22" style="3" bestFit="1" customWidth="1"/>
    <col min="11264" max="11264" width="10.7109375" style="3" customWidth="1"/>
    <col min="11265" max="11265" width="12" style="3" customWidth="1"/>
    <col min="11266" max="11266" width="11.42578125" style="3" customWidth="1"/>
    <col min="11267" max="11267" width="11" style="3" customWidth="1"/>
    <col min="11268" max="11268" width="13" style="3" customWidth="1"/>
    <col min="11269" max="11515" width="9.140625" style="3"/>
    <col min="11516" max="11516" width="27.28515625" style="3" customWidth="1"/>
    <col min="11517" max="11517" width="38.7109375" style="3" customWidth="1"/>
    <col min="11518" max="11518" width="20" style="3" bestFit="1" customWidth="1"/>
    <col min="11519" max="11519" width="22" style="3" bestFit="1" customWidth="1"/>
    <col min="11520" max="11520" width="10.7109375" style="3" customWidth="1"/>
    <col min="11521" max="11521" width="12" style="3" customWidth="1"/>
    <col min="11522" max="11522" width="11.42578125" style="3" customWidth="1"/>
    <col min="11523" max="11523" width="11" style="3" customWidth="1"/>
    <col min="11524" max="11524" width="13" style="3" customWidth="1"/>
    <col min="11525" max="11771" width="9.140625" style="3"/>
    <col min="11772" max="11772" width="27.28515625" style="3" customWidth="1"/>
    <col min="11773" max="11773" width="38.7109375" style="3" customWidth="1"/>
    <col min="11774" max="11774" width="20" style="3" bestFit="1" customWidth="1"/>
    <col min="11775" max="11775" width="22" style="3" bestFit="1" customWidth="1"/>
    <col min="11776" max="11776" width="10.7109375" style="3" customWidth="1"/>
    <col min="11777" max="11777" width="12" style="3" customWidth="1"/>
    <col min="11778" max="11778" width="11.42578125" style="3" customWidth="1"/>
    <col min="11779" max="11779" width="11" style="3" customWidth="1"/>
    <col min="11780" max="11780" width="13" style="3" customWidth="1"/>
    <col min="11781" max="12027" width="9.140625" style="3"/>
    <col min="12028" max="12028" width="27.28515625" style="3" customWidth="1"/>
    <col min="12029" max="12029" width="38.7109375" style="3" customWidth="1"/>
    <col min="12030" max="12030" width="20" style="3" bestFit="1" customWidth="1"/>
    <col min="12031" max="12031" width="22" style="3" bestFit="1" customWidth="1"/>
    <col min="12032" max="12032" width="10.7109375" style="3" customWidth="1"/>
    <col min="12033" max="12033" width="12" style="3" customWidth="1"/>
    <col min="12034" max="12034" width="11.42578125" style="3" customWidth="1"/>
    <col min="12035" max="12035" width="11" style="3" customWidth="1"/>
    <col min="12036" max="12036" width="13" style="3" customWidth="1"/>
    <col min="12037" max="12283" width="9.140625" style="3"/>
    <col min="12284" max="12284" width="27.28515625" style="3" customWidth="1"/>
    <col min="12285" max="12285" width="38.7109375" style="3" customWidth="1"/>
    <col min="12286" max="12286" width="20" style="3" bestFit="1" customWidth="1"/>
    <col min="12287" max="12287" width="22" style="3" bestFit="1" customWidth="1"/>
    <col min="12288" max="12288" width="10.7109375" style="3" customWidth="1"/>
    <col min="12289" max="12289" width="12" style="3" customWidth="1"/>
    <col min="12290" max="12290" width="11.42578125" style="3" customWidth="1"/>
    <col min="12291" max="12291" width="11" style="3" customWidth="1"/>
    <col min="12292" max="12292" width="13" style="3" customWidth="1"/>
    <col min="12293" max="12539" width="9.140625" style="3"/>
    <col min="12540" max="12540" width="27.28515625" style="3" customWidth="1"/>
    <col min="12541" max="12541" width="38.7109375" style="3" customWidth="1"/>
    <col min="12542" max="12542" width="20" style="3" bestFit="1" customWidth="1"/>
    <col min="12543" max="12543" width="22" style="3" bestFit="1" customWidth="1"/>
    <col min="12544" max="12544" width="10.7109375" style="3" customWidth="1"/>
    <col min="12545" max="12545" width="12" style="3" customWidth="1"/>
    <col min="12546" max="12546" width="11.42578125" style="3" customWidth="1"/>
    <col min="12547" max="12547" width="11" style="3" customWidth="1"/>
    <col min="12548" max="12548" width="13" style="3" customWidth="1"/>
    <col min="12549" max="12795" width="9.140625" style="3"/>
    <col min="12796" max="12796" width="27.28515625" style="3" customWidth="1"/>
    <col min="12797" max="12797" width="38.7109375" style="3" customWidth="1"/>
    <col min="12798" max="12798" width="20" style="3" bestFit="1" customWidth="1"/>
    <col min="12799" max="12799" width="22" style="3" bestFit="1" customWidth="1"/>
    <col min="12800" max="12800" width="10.7109375" style="3" customWidth="1"/>
    <col min="12801" max="12801" width="12" style="3" customWidth="1"/>
    <col min="12802" max="12802" width="11.42578125" style="3" customWidth="1"/>
    <col min="12803" max="12803" width="11" style="3" customWidth="1"/>
    <col min="12804" max="12804" width="13" style="3" customWidth="1"/>
    <col min="12805" max="13051" width="9.140625" style="3"/>
    <col min="13052" max="13052" width="27.28515625" style="3" customWidth="1"/>
    <col min="13053" max="13053" width="38.7109375" style="3" customWidth="1"/>
    <col min="13054" max="13054" width="20" style="3" bestFit="1" customWidth="1"/>
    <col min="13055" max="13055" width="22" style="3" bestFit="1" customWidth="1"/>
    <col min="13056" max="13056" width="10.7109375" style="3" customWidth="1"/>
    <col min="13057" max="13057" width="12" style="3" customWidth="1"/>
    <col min="13058" max="13058" width="11.42578125" style="3" customWidth="1"/>
    <col min="13059" max="13059" width="11" style="3" customWidth="1"/>
    <col min="13060" max="13060" width="13" style="3" customWidth="1"/>
    <col min="13061" max="13307" width="9.140625" style="3"/>
    <col min="13308" max="13308" width="27.28515625" style="3" customWidth="1"/>
    <col min="13309" max="13309" width="38.7109375" style="3" customWidth="1"/>
    <col min="13310" max="13310" width="20" style="3" bestFit="1" customWidth="1"/>
    <col min="13311" max="13311" width="22" style="3" bestFit="1" customWidth="1"/>
    <col min="13312" max="13312" width="10.7109375" style="3" customWidth="1"/>
    <col min="13313" max="13313" width="12" style="3" customWidth="1"/>
    <col min="13314" max="13314" width="11.42578125" style="3" customWidth="1"/>
    <col min="13315" max="13315" width="11" style="3" customWidth="1"/>
    <col min="13316" max="13316" width="13" style="3" customWidth="1"/>
    <col min="13317" max="13563" width="9.140625" style="3"/>
    <col min="13564" max="13564" width="27.28515625" style="3" customWidth="1"/>
    <col min="13565" max="13565" width="38.7109375" style="3" customWidth="1"/>
    <col min="13566" max="13566" width="20" style="3" bestFit="1" customWidth="1"/>
    <col min="13567" max="13567" width="22" style="3" bestFit="1" customWidth="1"/>
    <col min="13568" max="13568" width="10.7109375" style="3" customWidth="1"/>
    <col min="13569" max="13569" width="12" style="3" customWidth="1"/>
    <col min="13570" max="13570" width="11.42578125" style="3" customWidth="1"/>
    <col min="13571" max="13571" width="11" style="3" customWidth="1"/>
    <col min="13572" max="13572" width="13" style="3" customWidth="1"/>
    <col min="13573" max="13819" width="9.140625" style="3"/>
    <col min="13820" max="13820" width="27.28515625" style="3" customWidth="1"/>
    <col min="13821" max="13821" width="38.7109375" style="3" customWidth="1"/>
    <col min="13822" max="13822" width="20" style="3" bestFit="1" customWidth="1"/>
    <col min="13823" max="13823" width="22" style="3" bestFit="1" customWidth="1"/>
    <col min="13824" max="13824" width="10.7109375" style="3" customWidth="1"/>
    <col min="13825" max="13825" width="12" style="3" customWidth="1"/>
    <col min="13826" max="13826" width="11.42578125" style="3" customWidth="1"/>
    <col min="13827" max="13827" width="11" style="3" customWidth="1"/>
    <col min="13828" max="13828" width="13" style="3" customWidth="1"/>
    <col min="13829" max="14075" width="9.140625" style="3"/>
    <col min="14076" max="14076" width="27.28515625" style="3" customWidth="1"/>
    <col min="14077" max="14077" width="38.7109375" style="3" customWidth="1"/>
    <col min="14078" max="14078" width="20" style="3" bestFit="1" customWidth="1"/>
    <col min="14079" max="14079" width="22" style="3" bestFit="1" customWidth="1"/>
    <col min="14080" max="14080" width="10.7109375" style="3" customWidth="1"/>
    <col min="14081" max="14081" width="12" style="3" customWidth="1"/>
    <col min="14082" max="14082" width="11.42578125" style="3" customWidth="1"/>
    <col min="14083" max="14083" width="11" style="3" customWidth="1"/>
    <col min="14084" max="14084" width="13" style="3" customWidth="1"/>
    <col min="14085" max="14331" width="9.140625" style="3"/>
    <col min="14332" max="14332" width="27.28515625" style="3" customWidth="1"/>
    <col min="14333" max="14333" width="38.7109375" style="3" customWidth="1"/>
    <col min="14334" max="14334" width="20" style="3" bestFit="1" customWidth="1"/>
    <col min="14335" max="14335" width="22" style="3" bestFit="1" customWidth="1"/>
    <col min="14336" max="14336" width="10.7109375" style="3" customWidth="1"/>
    <col min="14337" max="14337" width="12" style="3" customWidth="1"/>
    <col min="14338" max="14338" width="11.42578125" style="3" customWidth="1"/>
    <col min="14339" max="14339" width="11" style="3" customWidth="1"/>
    <col min="14340" max="14340" width="13" style="3" customWidth="1"/>
    <col min="14341" max="14587" width="9.140625" style="3"/>
    <col min="14588" max="14588" width="27.28515625" style="3" customWidth="1"/>
    <col min="14589" max="14589" width="38.7109375" style="3" customWidth="1"/>
    <col min="14590" max="14590" width="20" style="3" bestFit="1" customWidth="1"/>
    <col min="14591" max="14591" width="22" style="3" bestFit="1" customWidth="1"/>
    <col min="14592" max="14592" width="10.7109375" style="3" customWidth="1"/>
    <col min="14593" max="14593" width="12" style="3" customWidth="1"/>
    <col min="14594" max="14594" width="11.42578125" style="3" customWidth="1"/>
    <col min="14595" max="14595" width="11" style="3" customWidth="1"/>
    <col min="14596" max="14596" width="13" style="3" customWidth="1"/>
    <col min="14597" max="14843" width="9.140625" style="3"/>
    <col min="14844" max="14844" width="27.28515625" style="3" customWidth="1"/>
    <col min="14845" max="14845" width="38.7109375" style="3" customWidth="1"/>
    <col min="14846" max="14846" width="20" style="3" bestFit="1" customWidth="1"/>
    <col min="14847" max="14847" width="22" style="3" bestFit="1" customWidth="1"/>
    <col min="14848" max="14848" width="10.7109375" style="3" customWidth="1"/>
    <col min="14849" max="14849" width="12" style="3" customWidth="1"/>
    <col min="14850" max="14850" width="11.42578125" style="3" customWidth="1"/>
    <col min="14851" max="14851" width="11" style="3" customWidth="1"/>
    <col min="14852" max="14852" width="13" style="3" customWidth="1"/>
    <col min="14853" max="15099" width="9.140625" style="3"/>
    <col min="15100" max="15100" width="27.28515625" style="3" customWidth="1"/>
    <col min="15101" max="15101" width="38.7109375" style="3" customWidth="1"/>
    <col min="15102" max="15102" width="20" style="3" bestFit="1" customWidth="1"/>
    <col min="15103" max="15103" width="22" style="3" bestFit="1" customWidth="1"/>
    <col min="15104" max="15104" width="10.7109375" style="3" customWidth="1"/>
    <col min="15105" max="15105" width="12" style="3" customWidth="1"/>
    <col min="15106" max="15106" width="11.42578125" style="3" customWidth="1"/>
    <col min="15107" max="15107" width="11" style="3" customWidth="1"/>
    <col min="15108" max="15108" width="13" style="3" customWidth="1"/>
    <col min="15109" max="15355" width="9.140625" style="3"/>
    <col min="15356" max="15356" width="27.28515625" style="3" customWidth="1"/>
    <col min="15357" max="15357" width="38.7109375" style="3" customWidth="1"/>
    <col min="15358" max="15358" width="20" style="3" bestFit="1" customWidth="1"/>
    <col min="15359" max="15359" width="22" style="3" bestFit="1" customWidth="1"/>
    <col min="15360" max="15360" width="10.7109375" style="3" customWidth="1"/>
    <col min="15361" max="15361" width="12" style="3" customWidth="1"/>
    <col min="15362" max="15362" width="11.42578125" style="3" customWidth="1"/>
    <col min="15363" max="15363" width="11" style="3" customWidth="1"/>
    <col min="15364" max="15364" width="13" style="3" customWidth="1"/>
    <col min="15365" max="15611" width="9.140625" style="3"/>
    <col min="15612" max="15612" width="27.28515625" style="3" customWidth="1"/>
    <col min="15613" max="15613" width="38.7109375" style="3" customWidth="1"/>
    <col min="15614" max="15614" width="20" style="3" bestFit="1" customWidth="1"/>
    <col min="15615" max="15615" width="22" style="3" bestFit="1" customWidth="1"/>
    <col min="15616" max="15616" width="10.7109375" style="3" customWidth="1"/>
    <col min="15617" max="15617" width="12" style="3" customWidth="1"/>
    <col min="15618" max="15618" width="11.42578125" style="3" customWidth="1"/>
    <col min="15619" max="15619" width="11" style="3" customWidth="1"/>
    <col min="15620" max="15620" width="13" style="3" customWidth="1"/>
    <col min="15621" max="15867" width="9.140625" style="3"/>
    <col min="15868" max="15868" width="27.28515625" style="3" customWidth="1"/>
    <col min="15869" max="15869" width="38.7109375" style="3" customWidth="1"/>
    <col min="15870" max="15870" width="20" style="3" bestFit="1" customWidth="1"/>
    <col min="15871" max="15871" width="22" style="3" bestFit="1" customWidth="1"/>
    <col min="15872" max="15872" width="10.7109375" style="3" customWidth="1"/>
    <col min="15873" max="15873" width="12" style="3" customWidth="1"/>
    <col min="15874" max="15874" width="11.42578125" style="3" customWidth="1"/>
    <col min="15875" max="15875" width="11" style="3" customWidth="1"/>
    <col min="15876" max="15876" width="13" style="3" customWidth="1"/>
    <col min="15877" max="16123" width="9.140625" style="3"/>
    <col min="16124" max="16124" width="27.28515625" style="3" customWidth="1"/>
    <col min="16125" max="16125" width="38.7109375" style="3" customWidth="1"/>
    <col min="16126" max="16126" width="20" style="3" bestFit="1" customWidth="1"/>
    <col min="16127" max="16127" width="22" style="3" bestFit="1" customWidth="1"/>
    <col min="16128" max="16128" width="10.7109375" style="3" customWidth="1"/>
    <col min="16129" max="16129" width="12" style="3" customWidth="1"/>
    <col min="16130" max="16130" width="11.42578125" style="3" customWidth="1"/>
    <col min="16131" max="16131" width="11" style="3" customWidth="1"/>
    <col min="16132" max="16132" width="13" style="3" customWidth="1"/>
    <col min="16133" max="16384" width="9.140625" style="3"/>
  </cols>
  <sheetData>
    <row r="1" spans="1:15" s="1" customFormat="1" ht="12.75" customHeight="1" x14ac:dyDescent="0.2">
      <c r="A1" s="570" t="s">
        <v>187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5" s="1" customFormat="1" ht="21" customHeight="1" x14ac:dyDescent="0.2">
      <c r="A2" s="572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</row>
    <row r="3" spans="1:15" s="1" customFormat="1" ht="7.5" customHeight="1" x14ac:dyDescent="0.2">
      <c r="A3" s="573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</row>
    <row r="4" spans="1:15" s="2" customFormat="1" ht="87.75" customHeight="1" x14ac:dyDescent="0.25">
      <c r="A4" s="577" t="s">
        <v>15</v>
      </c>
      <c r="B4" s="580" t="s">
        <v>5</v>
      </c>
      <c r="C4" s="580" t="s">
        <v>3</v>
      </c>
      <c r="D4" s="580" t="s">
        <v>6</v>
      </c>
      <c r="E4" s="650" t="s">
        <v>7</v>
      </c>
      <c r="F4" s="651"/>
      <c r="G4" s="651"/>
      <c r="H4" s="651"/>
      <c r="I4" s="651"/>
      <c r="J4" s="651"/>
      <c r="K4" s="651"/>
      <c r="L4" s="651"/>
      <c r="M4" s="652"/>
      <c r="N4" s="653"/>
      <c r="O4" s="143" t="s">
        <v>94</v>
      </c>
    </row>
    <row r="5" spans="1:15" s="2" customFormat="1" ht="18.75" x14ac:dyDescent="0.2">
      <c r="A5" s="578"/>
      <c r="B5" s="580"/>
      <c r="C5" s="580"/>
      <c r="D5" s="580"/>
      <c r="E5" s="580" t="s">
        <v>9</v>
      </c>
      <c r="F5" s="580"/>
      <c r="G5" s="580" t="s">
        <v>10</v>
      </c>
      <c r="H5" s="580"/>
      <c r="I5" s="575" t="s">
        <v>11</v>
      </c>
      <c r="J5" s="576"/>
      <c r="K5" s="580" t="s">
        <v>12</v>
      </c>
      <c r="L5" s="575"/>
      <c r="M5" s="580" t="s">
        <v>108</v>
      </c>
      <c r="N5" s="580"/>
      <c r="O5" s="169"/>
    </row>
    <row r="6" spans="1:15" s="2" customFormat="1" ht="37.5" customHeight="1" thickBot="1" x14ac:dyDescent="0.25">
      <c r="A6" s="579"/>
      <c r="B6" s="581"/>
      <c r="C6" s="581"/>
      <c r="D6" s="581"/>
      <c r="E6" s="119" t="s">
        <v>0</v>
      </c>
      <c r="F6" s="119" t="s">
        <v>1</v>
      </c>
      <c r="G6" s="119" t="s">
        <v>0</v>
      </c>
      <c r="H6" s="119" t="s">
        <v>1</v>
      </c>
      <c r="I6" s="119" t="s">
        <v>0</v>
      </c>
      <c r="J6" s="119" t="s">
        <v>1</v>
      </c>
      <c r="K6" s="145" t="s">
        <v>0</v>
      </c>
      <c r="L6" s="146" t="s">
        <v>1</v>
      </c>
      <c r="M6" s="144" t="s">
        <v>0</v>
      </c>
      <c r="N6" s="144" t="s">
        <v>1</v>
      </c>
      <c r="O6" s="170"/>
    </row>
    <row r="7" spans="1:15" s="1" customFormat="1" ht="30" customHeight="1" thickBot="1" x14ac:dyDescent="0.3">
      <c r="A7" s="626" t="s">
        <v>17</v>
      </c>
      <c r="B7" s="627"/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8"/>
      <c r="N7" s="629"/>
      <c r="O7" s="198"/>
    </row>
    <row r="8" spans="1:15" s="1" customFormat="1" ht="77.25" customHeight="1" thickBot="1" x14ac:dyDescent="0.25">
      <c r="A8" s="678"/>
      <c r="B8" s="384" t="s">
        <v>52</v>
      </c>
      <c r="C8" s="551">
        <v>319</v>
      </c>
      <c r="D8" s="551">
        <v>319</v>
      </c>
      <c r="E8" s="551">
        <v>79.7</v>
      </c>
      <c r="F8" s="551"/>
      <c r="G8" s="551">
        <v>79.8</v>
      </c>
      <c r="H8" s="551">
        <v>296.5</v>
      </c>
      <c r="I8" s="551">
        <v>79.8</v>
      </c>
      <c r="J8" s="551"/>
      <c r="K8" s="553">
        <v>79.7</v>
      </c>
      <c r="L8" s="553">
        <v>22.4</v>
      </c>
      <c r="M8" s="335">
        <f>SUM(E8+G8+I8+K8)</f>
        <v>319</v>
      </c>
      <c r="N8" s="336">
        <f t="shared" ref="M8:N10" si="0">SUM(F8+H8+J8+L8)</f>
        <v>318.89999999999998</v>
      </c>
      <c r="O8" s="383"/>
    </row>
    <row r="9" spans="1:15" s="1" customFormat="1" ht="99.75" customHeight="1" thickBot="1" x14ac:dyDescent="0.25">
      <c r="A9" s="679"/>
      <c r="B9" s="382" t="s">
        <v>83</v>
      </c>
      <c r="C9" s="551">
        <v>102.5</v>
      </c>
      <c r="D9" s="551">
        <v>102.5</v>
      </c>
      <c r="E9" s="551">
        <v>25.6</v>
      </c>
      <c r="F9" s="551"/>
      <c r="G9" s="551">
        <v>25.6</v>
      </c>
      <c r="H9" s="551">
        <v>0</v>
      </c>
      <c r="I9" s="551">
        <v>25.6</v>
      </c>
      <c r="J9" s="551">
        <v>102.5</v>
      </c>
      <c r="K9" s="553">
        <v>25.7</v>
      </c>
      <c r="L9" s="553"/>
      <c r="M9" s="335">
        <f t="shared" si="0"/>
        <v>102.50000000000001</v>
      </c>
      <c r="N9" s="336">
        <f t="shared" si="0"/>
        <v>102.5</v>
      </c>
      <c r="O9" s="383"/>
    </row>
    <row r="10" spans="1:15" s="1" customFormat="1" ht="79.5" customHeight="1" thickBot="1" x14ac:dyDescent="0.25">
      <c r="A10" s="679"/>
      <c r="B10" s="382" t="s">
        <v>84</v>
      </c>
      <c r="C10" s="551">
        <v>194.9</v>
      </c>
      <c r="D10" s="551">
        <v>194.9</v>
      </c>
      <c r="E10" s="551">
        <v>0</v>
      </c>
      <c r="F10" s="551">
        <v>0</v>
      </c>
      <c r="G10" s="554">
        <v>65</v>
      </c>
      <c r="H10" s="551">
        <v>50.4</v>
      </c>
      <c r="I10" s="551">
        <v>65</v>
      </c>
      <c r="J10" s="551">
        <v>40.5</v>
      </c>
      <c r="K10" s="553">
        <v>64.900000000000006</v>
      </c>
      <c r="L10" s="553">
        <v>104</v>
      </c>
      <c r="M10" s="335">
        <f t="shared" si="0"/>
        <v>194.9</v>
      </c>
      <c r="N10" s="336">
        <f t="shared" si="0"/>
        <v>194.9</v>
      </c>
      <c r="O10" s="383"/>
    </row>
    <row r="11" spans="1:15" s="1" customFormat="1" ht="42.75" customHeight="1" x14ac:dyDescent="0.2">
      <c r="A11" s="679"/>
      <c r="B11" s="680" t="s">
        <v>102</v>
      </c>
      <c r="C11" s="674">
        <v>50</v>
      </c>
      <c r="D11" s="674">
        <v>50</v>
      </c>
      <c r="E11" s="674">
        <v>50</v>
      </c>
      <c r="F11" s="674"/>
      <c r="G11" s="674">
        <v>0</v>
      </c>
      <c r="H11" s="674">
        <v>50</v>
      </c>
      <c r="I11" s="674"/>
      <c r="J11" s="674"/>
      <c r="K11" s="674">
        <v>0</v>
      </c>
      <c r="L11" s="676">
        <v>0</v>
      </c>
      <c r="M11" s="608">
        <f>SUM(E11+G11+I11+K11)</f>
        <v>50</v>
      </c>
      <c r="N11" s="610">
        <f>SUM(F11+H11+J11+L11)</f>
        <v>50</v>
      </c>
      <c r="O11" s="606"/>
    </row>
    <row r="12" spans="1:15" s="1" customFormat="1" ht="42.75" customHeight="1" thickBot="1" x14ac:dyDescent="0.25">
      <c r="A12" s="679"/>
      <c r="B12" s="681"/>
      <c r="C12" s="675"/>
      <c r="D12" s="675"/>
      <c r="E12" s="675"/>
      <c r="F12" s="675"/>
      <c r="G12" s="675"/>
      <c r="H12" s="675"/>
      <c r="I12" s="675"/>
      <c r="J12" s="675"/>
      <c r="K12" s="675"/>
      <c r="L12" s="677"/>
      <c r="M12" s="609"/>
      <c r="N12" s="611"/>
      <c r="O12" s="607"/>
    </row>
    <row r="13" spans="1:15" s="1" customFormat="1" ht="106.5" customHeight="1" thickBot="1" x14ac:dyDescent="0.25">
      <c r="A13" s="679"/>
      <c r="B13" s="385" t="s">
        <v>85</v>
      </c>
      <c r="C13" s="551">
        <v>70</v>
      </c>
      <c r="D13" s="551">
        <v>70</v>
      </c>
      <c r="E13" s="551">
        <v>0</v>
      </c>
      <c r="F13" s="551">
        <v>0</v>
      </c>
      <c r="G13" s="551">
        <v>0</v>
      </c>
      <c r="H13" s="551">
        <v>0</v>
      </c>
      <c r="I13" s="551">
        <v>70</v>
      </c>
      <c r="J13" s="553">
        <v>60</v>
      </c>
      <c r="K13" s="553"/>
      <c r="L13" s="553">
        <v>10</v>
      </c>
      <c r="M13" s="335">
        <f>SUM(E13+G13+I13+K13)</f>
        <v>70</v>
      </c>
      <c r="N13" s="336">
        <f t="shared" ref="N13:N16" si="1">SUM(F13+H13+J13+L13)</f>
        <v>70</v>
      </c>
      <c r="O13" s="383"/>
    </row>
    <row r="14" spans="1:15" s="1" customFormat="1" ht="81" customHeight="1" thickBot="1" x14ac:dyDescent="0.25">
      <c r="A14" s="647"/>
      <c r="B14" s="538" t="s">
        <v>191</v>
      </c>
      <c r="C14" s="552">
        <v>491.6</v>
      </c>
      <c r="D14" s="552">
        <v>491.6</v>
      </c>
      <c r="E14" s="552"/>
      <c r="F14" s="552"/>
      <c r="G14" s="552"/>
      <c r="H14" s="552"/>
      <c r="I14" s="552"/>
      <c r="J14" s="334"/>
      <c r="K14" s="552">
        <v>491.6</v>
      </c>
      <c r="L14" s="334">
        <v>491.6</v>
      </c>
      <c r="M14" s="335">
        <f>SUM(E14+G14+I14+K14)</f>
        <v>491.6</v>
      </c>
      <c r="N14" s="336">
        <f t="shared" si="1"/>
        <v>491.6</v>
      </c>
      <c r="O14" s="537"/>
    </row>
    <row r="15" spans="1:15" s="1" customFormat="1" ht="70.5" customHeight="1" thickBot="1" x14ac:dyDescent="0.25">
      <c r="A15" s="647"/>
      <c r="B15" s="538" t="s">
        <v>192</v>
      </c>
      <c r="C15" s="552">
        <v>693.4</v>
      </c>
      <c r="D15" s="552">
        <v>693.4</v>
      </c>
      <c r="E15" s="552"/>
      <c r="F15" s="552"/>
      <c r="G15" s="552"/>
      <c r="H15" s="552"/>
      <c r="I15" s="552"/>
      <c r="J15" s="334"/>
      <c r="K15" s="552">
        <v>693.4</v>
      </c>
      <c r="L15" s="334">
        <v>692.7</v>
      </c>
      <c r="M15" s="335">
        <f>SUM(E15+G15+I15+K15)</f>
        <v>693.4</v>
      </c>
      <c r="N15" s="336">
        <f t="shared" si="1"/>
        <v>692.7</v>
      </c>
      <c r="O15" s="537"/>
    </row>
    <row r="16" spans="1:15" s="1" customFormat="1" ht="83.25" customHeight="1" thickBot="1" x14ac:dyDescent="0.3">
      <c r="A16" s="647"/>
      <c r="B16" s="330" t="s">
        <v>101</v>
      </c>
      <c r="C16" s="331">
        <v>6566.8</v>
      </c>
      <c r="D16" s="331">
        <v>6566.8</v>
      </c>
      <c r="E16" s="332">
        <v>1919.9</v>
      </c>
      <c r="F16" s="332">
        <v>1225.7</v>
      </c>
      <c r="G16" s="332">
        <v>1919.9</v>
      </c>
      <c r="H16" s="332">
        <v>1818.6</v>
      </c>
      <c r="I16" s="332">
        <v>1363.5</v>
      </c>
      <c r="J16" s="332">
        <v>2711.6</v>
      </c>
      <c r="K16" s="333">
        <v>1363.5</v>
      </c>
      <c r="L16" s="334">
        <v>796.1</v>
      </c>
      <c r="M16" s="335">
        <f>SUM(E16+G16+I16+K16)</f>
        <v>6566.8</v>
      </c>
      <c r="N16" s="336">
        <f t="shared" si="1"/>
        <v>6552</v>
      </c>
      <c r="O16" s="337"/>
    </row>
    <row r="17" spans="1:15" s="1" customFormat="1" ht="38.25" customHeight="1" thickTop="1" x14ac:dyDescent="0.2">
      <c r="A17" s="87" t="s">
        <v>2</v>
      </c>
      <c r="B17" s="88"/>
      <c r="C17" s="91">
        <f t="shared" ref="C17:N17" si="2">SUM(C8:C16)</f>
        <v>8488.2000000000007</v>
      </c>
      <c r="D17" s="91">
        <f t="shared" si="2"/>
        <v>8488.2000000000007</v>
      </c>
      <c r="E17" s="91">
        <f t="shared" si="2"/>
        <v>2075.2000000000003</v>
      </c>
      <c r="F17" s="91">
        <f t="shared" si="2"/>
        <v>1225.7</v>
      </c>
      <c r="G17" s="91">
        <f t="shared" si="2"/>
        <v>2090.3000000000002</v>
      </c>
      <c r="H17" s="91">
        <f t="shared" si="2"/>
        <v>2215.5</v>
      </c>
      <c r="I17" s="91">
        <f t="shared" si="2"/>
        <v>1603.9</v>
      </c>
      <c r="J17" s="91">
        <f t="shared" si="2"/>
        <v>2914.6</v>
      </c>
      <c r="K17" s="91">
        <f t="shared" si="2"/>
        <v>2718.8</v>
      </c>
      <c r="L17" s="147">
        <f t="shared" si="2"/>
        <v>2116.8000000000002</v>
      </c>
      <c r="M17" s="91">
        <f t="shared" si="2"/>
        <v>8488.2000000000007</v>
      </c>
      <c r="N17" s="91">
        <f t="shared" si="2"/>
        <v>8472.6</v>
      </c>
      <c r="O17" s="172"/>
    </row>
    <row r="18" spans="1:15" s="1" customFormat="1" ht="31.5" customHeight="1" thickBot="1" x14ac:dyDescent="0.25">
      <c r="A18" s="86"/>
      <c r="B18" s="63" t="s">
        <v>76</v>
      </c>
      <c r="C18" s="89"/>
      <c r="D18" s="89"/>
      <c r="E18" s="89"/>
      <c r="F18" s="89"/>
      <c r="G18" s="89"/>
      <c r="H18" s="89"/>
      <c r="I18" s="89"/>
      <c r="J18" s="89"/>
      <c r="K18" s="89"/>
      <c r="L18" s="148"/>
      <c r="M18" s="223"/>
      <c r="N18" s="223"/>
      <c r="O18" s="172"/>
    </row>
    <row r="19" spans="1:15" s="1" customFormat="1" ht="30" customHeight="1" thickBot="1" x14ac:dyDescent="0.25">
      <c r="A19" s="83"/>
      <c r="B19" s="63" t="s">
        <v>77</v>
      </c>
      <c r="C19" s="91">
        <f t="shared" ref="C19:L19" si="3">SUM(C8:C16)</f>
        <v>8488.2000000000007</v>
      </c>
      <c r="D19" s="91">
        <f t="shared" si="3"/>
        <v>8488.2000000000007</v>
      </c>
      <c r="E19" s="91">
        <f t="shared" si="3"/>
        <v>2075.2000000000003</v>
      </c>
      <c r="F19" s="91">
        <f t="shared" si="3"/>
        <v>1225.7</v>
      </c>
      <c r="G19" s="91">
        <f t="shared" si="3"/>
        <v>2090.3000000000002</v>
      </c>
      <c r="H19" s="91">
        <f t="shared" si="3"/>
        <v>2215.5</v>
      </c>
      <c r="I19" s="91">
        <f t="shared" si="3"/>
        <v>1603.9</v>
      </c>
      <c r="J19" s="91">
        <f t="shared" si="3"/>
        <v>2914.6</v>
      </c>
      <c r="K19" s="91">
        <f t="shared" si="3"/>
        <v>2718.8</v>
      </c>
      <c r="L19" s="91">
        <f t="shared" si="3"/>
        <v>2116.8000000000002</v>
      </c>
      <c r="M19" s="223">
        <f>SUM(E19+G19+I19+K19)</f>
        <v>8488.2000000000007</v>
      </c>
      <c r="N19" s="223">
        <f>SUM(F19+H19+J19+L19)</f>
        <v>8472.5999999999985</v>
      </c>
      <c r="O19" s="172"/>
    </row>
    <row r="20" spans="1:15" s="1" customFormat="1" ht="129.75" hidden="1" customHeight="1" thickBot="1" x14ac:dyDescent="0.25">
      <c r="A20" s="83"/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149"/>
      <c r="M20" s="90"/>
      <c r="N20" s="90"/>
      <c r="O20" s="172"/>
    </row>
    <row r="21" spans="1:15" s="1" customFormat="1" ht="45.75" customHeight="1" thickBot="1" x14ac:dyDescent="0.25">
      <c r="A21" s="52"/>
      <c r="B21" s="64" t="s">
        <v>78</v>
      </c>
      <c r="C21" s="82"/>
      <c r="D21" s="82"/>
      <c r="E21" s="82"/>
      <c r="F21" s="82"/>
      <c r="G21" s="82"/>
      <c r="H21" s="82"/>
      <c r="I21" s="82"/>
      <c r="J21" s="82"/>
      <c r="K21" s="82"/>
      <c r="L21" s="150"/>
      <c r="M21" s="55"/>
      <c r="N21" s="90"/>
      <c r="O21" s="172"/>
    </row>
    <row r="22" spans="1:15" ht="29.25" customHeight="1" thickBot="1" x14ac:dyDescent="0.3">
      <c r="A22" s="612" t="s">
        <v>18</v>
      </c>
      <c r="B22" s="613"/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4"/>
      <c r="N22" s="615"/>
    </row>
    <row r="23" spans="1:15" ht="45.75" thickBot="1" x14ac:dyDescent="0.25">
      <c r="A23" s="665"/>
      <c r="B23" s="312" t="s">
        <v>53</v>
      </c>
      <c r="C23" s="551">
        <v>622</v>
      </c>
      <c r="D23" s="551">
        <v>622</v>
      </c>
      <c r="E23" s="551">
        <v>155.5</v>
      </c>
      <c r="F23" s="551">
        <v>79.2</v>
      </c>
      <c r="G23" s="551">
        <v>155.5</v>
      </c>
      <c r="H23" s="551">
        <v>72</v>
      </c>
      <c r="I23" s="551">
        <v>155.5</v>
      </c>
      <c r="J23" s="551">
        <v>189</v>
      </c>
      <c r="K23" s="553">
        <v>155.5</v>
      </c>
      <c r="L23" s="551">
        <v>281.8</v>
      </c>
      <c r="M23" s="335">
        <f>SUM(E23+G23+I23+K23)</f>
        <v>622</v>
      </c>
      <c r="N23" s="418">
        <f>SUM(F23+H23+J23+L23)</f>
        <v>622</v>
      </c>
      <c r="O23" s="4"/>
    </row>
    <row r="24" spans="1:15" ht="60.75" thickBot="1" x14ac:dyDescent="0.25">
      <c r="A24" s="666"/>
      <c r="B24" s="313" t="s">
        <v>54</v>
      </c>
      <c r="C24" s="551">
        <v>630.6</v>
      </c>
      <c r="D24" s="551">
        <v>630.6</v>
      </c>
      <c r="E24" s="551">
        <v>157.6</v>
      </c>
      <c r="F24" s="551">
        <v>157.6</v>
      </c>
      <c r="G24" s="551">
        <v>157.6</v>
      </c>
      <c r="H24" s="551">
        <v>157.6</v>
      </c>
      <c r="I24" s="551">
        <v>157.6</v>
      </c>
      <c r="J24" s="551">
        <v>157.6</v>
      </c>
      <c r="K24" s="551">
        <v>157.80000000000001</v>
      </c>
      <c r="L24" s="551">
        <v>157.80000000000001</v>
      </c>
      <c r="M24" s="335">
        <f>SUM(E24+G24+I24+K24)</f>
        <v>630.59999999999991</v>
      </c>
      <c r="N24" s="418">
        <f>SUM(F24+H24+J24+L24)</f>
        <v>630.59999999999991</v>
      </c>
      <c r="O24" s="4"/>
    </row>
    <row r="25" spans="1:15" ht="18.75" x14ac:dyDescent="0.2">
      <c r="A25" s="50" t="s">
        <v>2</v>
      </c>
      <c r="B25" s="93"/>
      <c r="C25" s="92">
        <f t="shared" ref="C25:L27" si="4">SUM(C23+C24)</f>
        <v>1252.5999999999999</v>
      </c>
      <c r="D25" s="92">
        <f t="shared" si="4"/>
        <v>1252.5999999999999</v>
      </c>
      <c r="E25" s="92">
        <f t="shared" si="4"/>
        <v>313.10000000000002</v>
      </c>
      <c r="F25" s="92">
        <f t="shared" si="4"/>
        <v>236.8</v>
      </c>
      <c r="G25" s="92">
        <v>355.8</v>
      </c>
      <c r="H25" s="92">
        <v>355.8</v>
      </c>
      <c r="I25" s="92">
        <f t="shared" si="4"/>
        <v>313.10000000000002</v>
      </c>
      <c r="J25" s="92">
        <f t="shared" si="4"/>
        <v>346.6</v>
      </c>
      <c r="K25" s="92">
        <f t="shared" si="4"/>
        <v>313.3</v>
      </c>
      <c r="L25" s="151">
        <f t="shared" si="4"/>
        <v>439.6</v>
      </c>
      <c r="M25" s="115">
        <f>SUM(M23+M24)</f>
        <v>1252.5999999999999</v>
      </c>
      <c r="N25" s="226">
        <f>SUM(N23+N24)</f>
        <v>1252.5999999999999</v>
      </c>
      <c r="O25" s="4"/>
    </row>
    <row r="26" spans="1:15" ht="15.75" x14ac:dyDescent="0.2">
      <c r="A26" s="667"/>
      <c r="B26" s="93" t="s">
        <v>76</v>
      </c>
      <c r="C26" s="94"/>
      <c r="D26" s="94"/>
      <c r="E26" s="94"/>
      <c r="F26" s="94"/>
      <c r="G26" s="94"/>
      <c r="H26" s="95"/>
      <c r="I26" s="94"/>
      <c r="J26" s="95"/>
      <c r="K26" s="94"/>
      <c r="L26" s="152"/>
      <c r="M26" s="96"/>
      <c r="N26" s="226"/>
      <c r="O26" s="4"/>
    </row>
    <row r="27" spans="1:15" ht="15.75" x14ac:dyDescent="0.2">
      <c r="A27" s="668"/>
      <c r="B27" s="93" t="s">
        <v>77</v>
      </c>
      <c r="C27" s="115">
        <f t="shared" si="4"/>
        <v>1252.5999999999999</v>
      </c>
      <c r="D27" s="127">
        <f t="shared" si="4"/>
        <v>1252.5999999999999</v>
      </c>
      <c r="E27" s="127">
        <f t="shared" si="4"/>
        <v>313.10000000000002</v>
      </c>
      <c r="F27" s="127">
        <f t="shared" si="4"/>
        <v>236.8</v>
      </c>
      <c r="G27" s="127">
        <f t="shared" si="4"/>
        <v>355.8</v>
      </c>
      <c r="H27" s="115">
        <f t="shared" si="4"/>
        <v>355.8</v>
      </c>
      <c r="I27" s="115">
        <f t="shared" si="4"/>
        <v>313.10000000000002</v>
      </c>
      <c r="J27" s="115">
        <f t="shared" si="4"/>
        <v>346.6</v>
      </c>
      <c r="K27" s="115">
        <f t="shared" si="4"/>
        <v>313.3</v>
      </c>
      <c r="L27" s="153">
        <f t="shared" si="4"/>
        <v>439.6</v>
      </c>
      <c r="M27" s="115">
        <f>SUM(M24+M23)</f>
        <v>1252.5999999999999</v>
      </c>
      <c r="N27" s="226">
        <f>SUM(N24+N23)</f>
        <v>1252.5999999999999</v>
      </c>
      <c r="O27" s="4"/>
    </row>
    <row r="28" spans="1:15" s="1" customFormat="1" ht="36.75" customHeight="1" thickBot="1" x14ac:dyDescent="0.25">
      <c r="A28" s="669"/>
      <c r="B28" s="64" t="s">
        <v>78</v>
      </c>
      <c r="C28" s="92"/>
      <c r="D28" s="92"/>
      <c r="E28" s="92"/>
      <c r="F28" s="92"/>
      <c r="G28" s="92"/>
      <c r="H28" s="92"/>
      <c r="I28" s="92"/>
      <c r="J28" s="92"/>
      <c r="K28" s="92"/>
      <c r="L28" s="151"/>
      <c r="M28" s="74"/>
      <c r="N28" s="90"/>
      <c r="O28" s="172"/>
    </row>
    <row r="29" spans="1:15" ht="27.75" customHeight="1" x14ac:dyDescent="0.25">
      <c r="A29" s="616" t="s">
        <v>19</v>
      </c>
      <c r="B29" s="617"/>
      <c r="C29" s="617"/>
      <c r="D29" s="617"/>
      <c r="E29" s="617"/>
      <c r="F29" s="617"/>
      <c r="G29" s="617"/>
      <c r="H29" s="617"/>
      <c r="I29" s="617"/>
      <c r="J29" s="617"/>
      <c r="K29" s="617"/>
      <c r="L29" s="617"/>
      <c r="M29" s="618"/>
      <c r="N29" s="619"/>
    </row>
    <row r="30" spans="1:15" ht="35.25" customHeight="1" x14ac:dyDescent="0.2">
      <c r="A30" s="670" t="s">
        <v>20</v>
      </c>
      <c r="B30" s="374" t="s">
        <v>118</v>
      </c>
      <c r="C30" s="522">
        <f>150+100</f>
        <v>250</v>
      </c>
      <c r="D30" s="522">
        <f t="shared" ref="D30:D36" si="5">E30+G30+I30+K30</f>
        <v>250</v>
      </c>
      <c r="E30" s="522"/>
      <c r="F30" s="522"/>
      <c r="G30" s="522">
        <v>125</v>
      </c>
      <c r="H30" s="522">
        <v>125</v>
      </c>
      <c r="I30" s="522">
        <v>125</v>
      </c>
      <c r="J30" s="523">
        <v>125</v>
      </c>
      <c r="K30" s="523"/>
      <c r="L30" s="522"/>
      <c r="M30" s="244">
        <f>SUM(E30+G30+I30+K30)</f>
        <v>250</v>
      </c>
      <c r="N30" s="244">
        <f>SUM(F30+H30+J30+L30)</f>
        <v>250</v>
      </c>
    </row>
    <row r="31" spans="1:15" ht="37.5" customHeight="1" x14ac:dyDescent="0.2">
      <c r="A31" s="671"/>
      <c r="B31" s="374" t="s">
        <v>119</v>
      </c>
      <c r="C31" s="522">
        <v>0</v>
      </c>
      <c r="D31" s="522"/>
      <c r="E31" s="522"/>
      <c r="F31" s="522"/>
      <c r="G31" s="522"/>
      <c r="H31" s="522"/>
      <c r="I31" s="522"/>
      <c r="J31" s="523"/>
      <c r="K31" s="523"/>
      <c r="L31" s="522"/>
      <c r="M31" s="38"/>
      <c r="N31" s="38"/>
    </row>
    <row r="32" spans="1:15" ht="99.75" customHeight="1" x14ac:dyDescent="0.2">
      <c r="A32" s="671"/>
      <c r="B32" s="374" t="s">
        <v>120</v>
      </c>
      <c r="C32" s="522">
        <v>300</v>
      </c>
      <c r="D32" s="522">
        <f t="shared" si="5"/>
        <v>300</v>
      </c>
      <c r="E32" s="522"/>
      <c r="F32" s="522"/>
      <c r="G32" s="522">
        <v>300</v>
      </c>
      <c r="H32" s="522"/>
      <c r="I32" s="522"/>
      <c r="J32" s="523"/>
      <c r="K32" s="523"/>
      <c r="L32" s="522">
        <v>300</v>
      </c>
      <c r="M32" s="244">
        <f t="shared" ref="M32:N36" si="6">SUM(E32+G32+I32+K32)</f>
        <v>300</v>
      </c>
      <c r="N32" s="244">
        <f t="shared" si="6"/>
        <v>300</v>
      </c>
    </row>
    <row r="33" spans="1:14" ht="50.25" customHeight="1" x14ac:dyDescent="0.2">
      <c r="A33" s="671"/>
      <c r="B33" s="374" t="s">
        <v>121</v>
      </c>
      <c r="C33" s="522">
        <v>993.2</v>
      </c>
      <c r="D33" s="522">
        <f t="shared" si="5"/>
        <v>993.2</v>
      </c>
      <c r="E33" s="522">
        <v>100</v>
      </c>
      <c r="F33" s="522"/>
      <c r="G33" s="522">
        <v>360</v>
      </c>
      <c r="H33" s="522">
        <v>95</v>
      </c>
      <c r="I33" s="522">
        <f>100+250-350</f>
        <v>0</v>
      </c>
      <c r="J33" s="523"/>
      <c r="K33" s="522">
        <v>533.20000000000005</v>
      </c>
      <c r="L33" s="522">
        <v>898.2</v>
      </c>
      <c r="M33" s="244">
        <f t="shared" si="6"/>
        <v>993.2</v>
      </c>
      <c r="N33" s="244">
        <f t="shared" si="6"/>
        <v>993.2</v>
      </c>
    </row>
    <row r="34" spans="1:14" ht="57" customHeight="1" x14ac:dyDescent="0.2">
      <c r="A34" s="671"/>
      <c r="B34" s="374" t="s">
        <v>122</v>
      </c>
      <c r="C34" s="522">
        <v>1407</v>
      </c>
      <c r="D34" s="522">
        <f t="shared" si="5"/>
        <v>1407</v>
      </c>
      <c r="E34" s="522">
        <v>120</v>
      </c>
      <c r="F34" s="522">
        <v>83.9</v>
      </c>
      <c r="G34" s="522">
        <v>990</v>
      </c>
      <c r="H34" s="522">
        <v>405.3</v>
      </c>
      <c r="I34" s="522">
        <v>120</v>
      </c>
      <c r="J34" s="523">
        <v>190.3</v>
      </c>
      <c r="K34" s="523">
        <f>270-93</f>
        <v>177</v>
      </c>
      <c r="L34" s="4">
        <v>727.5</v>
      </c>
      <c r="M34" s="244">
        <f t="shared" si="6"/>
        <v>1407</v>
      </c>
      <c r="N34" s="244">
        <f t="shared" si="6"/>
        <v>1407</v>
      </c>
    </row>
    <row r="35" spans="1:14" ht="64.5" customHeight="1" x14ac:dyDescent="0.2">
      <c r="A35" s="671"/>
      <c r="B35" s="374" t="s">
        <v>123</v>
      </c>
      <c r="C35" s="522">
        <v>144</v>
      </c>
      <c r="D35" s="522">
        <f t="shared" si="5"/>
        <v>144</v>
      </c>
      <c r="E35" s="522">
        <v>50</v>
      </c>
      <c r="F35" s="522">
        <v>20</v>
      </c>
      <c r="G35" s="522">
        <v>50</v>
      </c>
      <c r="H35" s="522">
        <v>45</v>
      </c>
      <c r="I35" s="522">
        <v>44</v>
      </c>
      <c r="J35" s="523">
        <v>47</v>
      </c>
      <c r="K35" s="523"/>
      <c r="L35" s="522">
        <v>31.9</v>
      </c>
      <c r="M35" s="244">
        <f t="shared" si="6"/>
        <v>144</v>
      </c>
      <c r="N35" s="244">
        <f t="shared" si="6"/>
        <v>143.9</v>
      </c>
    </row>
    <row r="36" spans="1:14" ht="132" customHeight="1" thickBot="1" x14ac:dyDescent="0.25">
      <c r="A36" s="671"/>
      <c r="B36" s="374" t="s">
        <v>124</v>
      </c>
      <c r="C36" s="522">
        <f>5030-600.2</f>
        <v>4429.8</v>
      </c>
      <c r="D36" s="522">
        <f t="shared" si="5"/>
        <v>4429.8</v>
      </c>
      <c r="E36" s="522">
        <v>100</v>
      </c>
      <c r="F36" s="522">
        <v>33.700000000000003</v>
      </c>
      <c r="G36" s="522">
        <v>3400</v>
      </c>
      <c r="H36" s="522">
        <v>1020.7</v>
      </c>
      <c r="I36" s="522">
        <f>1050-120.2</f>
        <v>929.8</v>
      </c>
      <c r="J36" s="17">
        <v>1972.1</v>
      </c>
      <c r="K36" s="523">
        <f>480-480</f>
        <v>0</v>
      </c>
      <c r="L36" s="4">
        <v>1403.3</v>
      </c>
      <c r="M36" s="244">
        <f t="shared" si="6"/>
        <v>4429.8</v>
      </c>
      <c r="N36" s="244">
        <f t="shared" si="6"/>
        <v>4429.8</v>
      </c>
    </row>
    <row r="37" spans="1:14" ht="48" customHeight="1" x14ac:dyDescent="0.2">
      <c r="A37" s="25" t="s">
        <v>16</v>
      </c>
      <c r="B37" s="56"/>
      <c r="C37" s="132">
        <f t="shared" ref="C37:L37" si="7">SUM(C36+C35+C34+C33+C32+C31+C30)</f>
        <v>7524</v>
      </c>
      <c r="D37" s="132">
        <f t="shared" si="7"/>
        <v>7524</v>
      </c>
      <c r="E37" s="132">
        <f t="shared" si="7"/>
        <v>370</v>
      </c>
      <c r="F37" s="132">
        <f t="shared" si="7"/>
        <v>137.60000000000002</v>
      </c>
      <c r="G37" s="132">
        <f t="shared" si="7"/>
        <v>5225</v>
      </c>
      <c r="H37" s="132">
        <f t="shared" si="7"/>
        <v>1691</v>
      </c>
      <c r="I37" s="132">
        <f t="shared" si="7"/>
        <v>1218.8</v>
      </c>
      <c r="J37" s="132">
        <f t="shared" si="7"/>
        <v>2334.4</v>
      </c>
      <c r="K37" s="132">
        <f t="shared" si="7"/>
        <v>710.2</v>
      </c>
      <c r="L37" s="154">
        <f t="shared" si="7"/>
        <v>3360.8999999999996</v>
      </c>
      <c r="M37" s="209">
        <f>SUM(M30+M31+M32+M33+M34+M35+M36)</f>
        <v>7524</v>
      </c>
      <c r="N37" s="209">
        <f>SUM(N30+N31+N32+N33+N34+N35+N36)</f>
        <v>7523.9</v>
      </c>
    </row>
    <row r="38" spans="1:14" ht="26.25" customHeight="1" thickBot="1" x14ac:dyDescent="0.25">
      <c r="A38" s="121"/>
      <c r="B38" s="44" t="s">
        <v>76</v>
      </c>
      <c r="C38" s="133"/>
      <c r="D38" s="133"/>
      <c r="E38" s="133"/>
      <c r="F38" s="133"/>
      <c r="G38" s="133"/>
      <c r="H38" s="133"/>
      <c r="I38" s="133"/>
      <c r="J38" s="133"/>
      <c r="K38" s="134"/>
      <c r="L38" s="155"/>
      <c r="M38" s="73"/>
      <c r="N38" s="32"/>
    </row>
    <row r="39" spans="1:14" ht="30" customHeight="1" x14ac:dyDescent="0.2">
      <c r="A39" s="121"/>
      <c r="B39" s="44" t="s">
        <v>77</v>
      </c>
      <c r="C39" s="132">
        <f t="shared" ref="C39:I39" si="8">SUM(C36+C35+C34+C33+C32+C30)</f>
        <v>7524</v>
      </c>
      <c r="D39" s="132">
        <f t="shared" si="8"/>
        <v>7524</v>
      </c>
      <c r="E39" s="132">
        <f t="shared" si="8"/>
        <v>370</v>
      </c>
      <c r="F39" s="132">
        <f t="shared" si="8"/>
        <v>137.60000000000002</v>
      </c>
      <c r="G39" s="132">
        <f t="shared" si="8"/>
        <v>5225</v>
      </c>
      <c r="H39" s="132">
        <f t="shared" si="8"/>
        <v>1691</v>
      </c>
      <c r="I39" s="132">
        <f t="shared" si="8"/>
        <v>1218.8</v>
      </c>
      <c r="J39" s="132">
        <f>SUM(J36+J35+J34+J33+J32+J30)</f>
        <v>2334.4</v>
      </c>
      <c r="K39" s="132">
        <f>SUM(K36+K35+K34+K33+K32+K30)</f>
        <v>710.2</v>
      </c>
      <c r="L39" s="154">
        <f>SUM(L36+L35+L34+L33+L32+L31+L30)</f>
        <v>3360.8999999999996</v>
      </c>
      <c r="M39" s="210">
        <f>SUM(E39+G39+I39+K39)</f>
        <v>7524</v>
      </c>
      <c r="N39" s="211">
        <f>SUM(F39+H39+J39+L39)</f>
        <v>7523.9</v>
      </c>
    </row>
    <row r="40" spans="1:14" ht="34.5" customHeight="1" thickBot="1" x14ac:dyDescent="0.25">
      <c r="A40" s="122"/>
      <c r="B40" s="57" t="s">
        <v>78</v>
      </c>
      <c r="C40" s="135"/>
      <c r="D40" s="135"/>
      <c r="E40" s="135"/>
      <c r="F40" s="135"/>
      <c r="G40" s="135"/>
      <c r="H40" s="135"/>
      <c r="I40" s="135"/>
      <c r="J40" s="135"/>
      <c r="K40" s="136"/>
      <c r="L40" s="156"/>
      <c r="M40" s="73"/>
      <c r="N40" s="32"/>
    </row>
    <row r="41" spans="1:14" ht="53.25" customHeight="1" x14ac:dyDescent="0.2">
      <c r="A41" s="672" t="s">
        <v>21</v>
      </c>
      <c r="B41" s="375" t="s">
        <v>166</v>
      </c>
      <c r="C41" s="426">
        <f>67051.2+56</f>
        <v>67107.199999999997</v>
      </c>
      <c r="D41" s="426">
        <f t="shared" ref="D41:D47" si="9">E41+G41+I41+K41</f>
        <v>67107.199999999997</v>
      </c>
      <c r="E41" s="426">
        <v>12912.9</v>
      </c>
      <c r="F41" s="426">
        <v>11312.9</v>
      </c>
      <c r="G41" s="426">
        <v>16633</v>
      </c>
      <c r="H41" s="426">
        <v>17233</v>
      </c>
      <c r="I41" s="426">
        <f>18592.9+2694.2</f>
        <v>21287.100000000002</v>
      </c>
      <c r="J41" s="427">
        <v>22287.1</v>
      </c>
      <c r="K41" s="427">
        <f>18912.4-2694.2+56</f>
        <v>16274.2</v>
      </c>
      <c r="L41" s="426">
        <v>15523.3</v>
      </c>
      <c r="M41" s="244">
        <f t="shared" ref="M41:M47" si="10">SUM(E41+G41+I41+K41)</f>
        <v>67107.199999999997</v>
      </c>
      <c r="N41" s="244">
        <f t="shared" ref="N41:N47" si="11">SUM(F41+H41+J41+L41)</f>
        <v>66356.3</v>
      </c>
    </row>
    <row r="42" spans="1:14" ht="39.75" customHeight="1" x14ac:dyDescent="0.2">
      <c r="A42" s="673"/>
      <c r="B42" s="375" t="s">
        <v>167</v>
      </c>
      <c r="C42" s="426">
        <f>6676.1-704.2</f>
        <v>5971.9000000000005</v>
      </c>
      <c r="D42" s="426">
        <f t="shared" si="9"/>
        <v>5971.9</v>
      </c>
      <c r="E42" s="426">
        <v>1653.4</v>
      </c>
      <c r="F42" s="426">
        <v>1653.4</v>
      </c>
      <c r="G42" s="426">
        <v>1162.2</v>
      </c>
      <c r="H42" s="426">
        <v>1162.2</v>
      </c>
      <c r="I42" s="426">
        <f>1836.5+386.9</f>
        <v>2223.4</v>
      </c>
      <c r="J42" s="427">
        <v>2223.4</v>
      </c>
      <c r="K42" s="427">
        <f>2024-386.9-704.2</f>
        <v>932.89999999999986</v>
      </c>
      <c r="L42" s="426">
        <v>932.9</v>
      </c>
      <c r="M42" s="244">
        <f t="shared" si="10"/>
        <v>5971.9</v>
      </c>
      <c r="N42" s="244">
        <f t="shared" si="11"/>
        <v>5971.9</v>
      </c>
    </row>
    <row r="43" spans="1:14" ht="72" customHeight="1" x14ac:dyDescent="0.2">
      <c r="A43" s="673"/>
      <c r="B43" s="375" t="s">
        <v>168</v>
      </c>
      <c r="C43" s="426">
        <v>1878</v>
      </c>
      <c r="D43" s="426">
        <f t="shared" si="9"/>
        <v>1878</v>
      </c>
      <c r="E43" s="426"/>
      <c r="F43" s="426"/>
      <c r="G43" s="426"/>
      <c r="H43" s="426"/>
      <c r="I43" s="426">
        <v>189.6</v>
      </c>
      <c r="J43" s="427">
        <v>189.6</v>
      </c>
      <c r="K43" s="427">
        <f>1878-189.6</f>
        <v>1688.4</v>
      </c>
      <c r="L43" s="426">
        <v>1688.4</v>
      </c>
      <c r="M43" s="356">
        <f t="shared" si="10"/>
        <v>1878</v>
      </c>
      <c r="N43" s="356">
        <f t="shared" si="11"/>
        <v>1878</v>
      </c>
    </row>
    <row r="44" spans="1:14" ht="71.25" customHeight="1" x14ac:dyDescent="0.2">
      <c r="A44" s="673"/>
      <c r="B44" s="375" t="s">
        <v>169</v>
      </c>
      <c r="C44" s="426">
        <v>5947.1</v>
      </c>
      <c r="D44" s="426">
        <f t="shared" si="9"/>
        <v>5947.1</v>
      </c>
      <c r="E44" s="426"/>
      <c r="F44" s="426"/>
      <c r="G44" s="426"/>
      <c r="H44" s="426"/>
      <c r="I44" s="426">
        <v>600.29999999999995</v>
      </c>
      <c r="J44" s="427">
        <v>600.29999999999995</v>
      </c>
      <c r="K44" s="427">
        <f>5947.1-600.3</f>
        <v>5346.8</v>
      </c>
      <c r="L44" s="426">
        <v>5346.8</v>
      </c>
      <c r="M44" s="356">
        <f t="shared" si="10"/>
        <v>5947.1</v>
      </c>
      <c r="N44" s="356">
        <f t="shared" si="11"/>
        <v>5947.1</v>
      </c>
    </row>
    <row r="45" spans="1:14" ht="40.5" customHeight="1" x14ac:dyDescent="0.2">
      <c r="A45" s="673"/>
      <c r="B45" s="375" t="s">
        <v>170</v>
      </c>
      <c r="C45" s="426">
        <f>16351+2598.7</f>
        <v>18949.7</v>
      </c>
      <c r="D45" s="426">
        <f t="shared" si="9"/>
        <v>18949.699999999997</v>
      </c>
      <c r="E45" s="426">
        <v>3020.9</v>
      </c>
      <c r="F45" s="426">
        <v>2863.7</v>
      </c>
      <c r="G45" s="426">
        <v>4299</v>
      </c>
      <c r="H45" s="426">
        <v>4085.1</v>
      </c>
      <c r="I45" s="426">
        <v>5187.8999999999996</v>
      </c>
      <c r="J45" s="427">
        <v>5111.3999999999996</v>
      </c>
      <c r="K45" s="427">
        <f>3843.2+2598.7</f>
        <v>6441.9</v>
      </c>
      <c r="L45" s="426">
        <v>6829.8</v>
      </c>
      <c r="M45" s="356">
        <f t="shared" si="10"/>
        <v>18949.699999999997</v>
      </c>
      <c r="N45" s="356">
        <f t="shared" si="11"/>
        <v>18890</v>
      </c>
    </row>
    <row r="46" spans="1:14" ht="27" customHeight="1" x14ac:dyDescent="0.2">
      <c r="A46" s="673"/>
      <c r="B46" s="424" t="s">
        <v>104</v>
      </c>
      <c r="C46" s="426">
        <f>4295.4-404.2</f>
        <v>3891.2</v>
      </c>
      <c r="D46" s="426">
        <f t="shared" si="9"/>
        <v>3891.2000000000003</v>
      </c>
      <c r="E46" s="426">
        <v>889.1</v>
      </c>
      <c r="F46" s="426">
        <v>731</v>
      </c>
      <c r="G46" s="426">
        <v>933.2</v>
      </c>
      <c r="H46" s="426">
        <v>805.7</v>
      </c>
      <c r="I46" s="426">
        <v>1288.8</v>
      </c>
      <c r="J46" s="427">
        <v>1194.3</v>
      </c>
      <c r="K46" s="427">
        <f>1184.3-404.2</f>
        <v>780.09999999999991</v>
      </c>
      <c r="L46" s="426">
        <v>1141.2</v>
      </c>
      <c r="M46" s="356">
        <f t="shared" si="10"/>
        <v>3891.2000000000003</v>
      </c>
      <c r="N46" s="356">
        <f t="shared" si="11"/>
        <v>3872.2</v>
      </c>
    </row>
    <row r="47" spans="1:14" ht="50.25" customHeight="1" thickBot="1" x14ac:dyDescent="0.25">
      <c r="A47" s="673"/>
      <c r="B47" s="375" t="s">
        <v>171</v>
      </c>
      <c r="C47" s="426">
        <v>7377.2</v>
      </c>
      <c r="D47" s="426">
        <f t="shared" si="9"/>
        <v>7377.2</v>
      </c>
      <c r="E47" s="426">
        <v>1778.9</v>
      </c>
      <c r="F47" s="426">
        <v>1695.5</v>
      </c>
      <c r="G47" s="426">
        <v>1767.2</v>
      </c>
      <c r="H47" s="426">
        <v>1677.3</v>
      </c>
      <c r="I47" s="426">
        <v>1894.4</v>
      </c>
      <c r="J47" s="427">
        <v>1873.6</v>
      </c>
      <c r="K47" s="427">
        <v>1936.7</v>
      </c>
      <c r="L47" s="426">
        <v>2103.5</v>
      </c>
      <c r="M47" s="356">
        <f t="shared" si="10"/>
        <v>7377.2</v>
      </c>
      <c r="N47" s="356">
        <f t="shared" si="11"/>
        <v>7349.9</v>
      </c>
    </row>
    <row r="48" spans="1:14" ht="45" customHeight="1" x14ac:dyDescent="0.2">
      <c r="A48" s="24" t="s">
        <v>16</v>
      </c>
      <c r="B48" s="129" t="s">
        <v>103</v>
      </c>
      <c r="C48" s="130">
        <f t="shared" ref="C48:N48" si="12">SUM(C41+C42+C43+C44+C45+C46+C47)</f>
        <v>111122.29999999999</v>
      </c>
      <c r="D48" s="130">
        <f t="shared" si="12"/>
        <v>111122.29999999999</v>
      </c>
      <c r="E48" s="130">
        <f t="shared" si="12"/>
        <v>20255.2</v>
      </c>
      <c r="F48" s="130">
        <f t="shared" si="12"/>
        <v>18256.5</v>
      </c>
      <c r="G48" s="130">
        <f t="shared" si="12"/>
        <v>24794.600000000002</v>
      </c>
      <c r="H48" s="130">
        <f t="shared" si="12"/>
        <v>24963.3</v>
      </c>
      <c r="I48" s="130">
        <f t="shared" si="12"/>
        <v>32671.500000000004</v>
      </c>
      <c r="J48" s="130">
        <f t="shared" si="12"/>
        <v>33479.699999999997</v>
      </c>
      <c r="K48" s="130">
        <f t="shared" si="12"/>
        <v>33401</v>
      </c>
      <c r="L48" s="130">
        <f t="shared" si="12"/>
        <v>33565.9</v>
      </c>
      <c r="M48" s="130">
        <f t="shared" si="12"/>
        <v>111122.29999999999</v>
      </c>
      <c r="N48" s="130">
        <f t="shared" si="12"/>
        <v>110265.4</v>
      </c>
    </row>
    <row r="49" spans="1:14" ht="22.5" customHeight="1" x14ac:dyDescent="0.2">
      <c r="A49" s="59"/>
      <c r="B49" s="129" t="s">
        <v>104</v>
      </c>
      <c r="C49" s="130">
        <f t="shared" ref="C49:N49" si="13">SUM(C41+C42+C45+C46+C47)</f>
        <v>103297.19999999998</v>
      </c>
      <c r="D49" s="130">
        <f t="shared" si="13"/>
        <v>103297.19999999998</v>
      </c>
      <c r="E49" s="130">
        <f t="shared" si="13"/>
        <v>20255.2</v>
      </c>
      <c r="F49" s="130">
        <f t="shared" si="13"/>
        <v>18256.5</v>
      </c>
      <c r="G49" s="130">
        <f t="shared" si="13"/>
        <v>24794.600000000002</v>
      </c>
      <c r="H49" s="130">
        <f t="shared" si="13"/>
        <v>24963.3</v>
      </c>
      <c r="I49" s="130">
        <f t="shared" si="13"/>
        <v>31881.600000000002</v>
      </c>
      <c r="J49" s="130">
        <f t="shared" si="13"/>
        <v>32689.8</v>
      </c>
      <c r="K49" s="130">
        <f t="shared" si="13"/>
        <v>26365.8</v>
      </c>
      <c r="L49" s="130">
        <f t="shared" si="13"/>
        <v>26530.7</v>
      </c>
      <c r="M49" s="130">
        <f t="shared" si="13"/>
        <v>103297.19999999998</v>
      </c>
      <c r="N49" s="130">
        <f t="shared" si="13"/>
        <v>102440.29999999999</v>
      </c>
    </row>
    <row r="50" spans="1:14" ht="45.75" customHeight="1" thickBot="1" x14ac:dyDescent="0.25">
      <c r="A50" s="59"/>
      <c r="B50" s="57" t="s">
        <v>78</v>
      </c>
      <c r="C50" s="130">
        <f t="shared" ref="C50:N50" si="14">SUM(C43+C44)</f>
        <v>7825.1</v>
      </c>
      <c r="D50" s="130">
        <f t="shared" si="14"/>
        <v>7825.1</v>
      </c>
      <c r="E50" s="130">
        <f t="shared" si="14"/>
        <v>0</v>
      </c>
      <c r="F50" s="130">
        <f t="shared" si="14"/>
        <v>0</v>
      </c>
      <c r="G50" s="130">
        <f t="shared" si="14"/>
        <v>0</v>
      </c>
      <c r="H50" s="130">
        <f t="shared" si="14"/>
        <v>0</v>
      </c>
      <c r="I50" s="130">
        <f t="shared" si="14"/>
        <v>789.9</v>
      </c>
      <c r="J50" s="130">
        <f t="shared" si="14"/>
        <v>789.9</v>
      </c>
      <c r="K50" s="130">
        <f t="shared" si="14"/>
        <v>7035.2000000000007</v>
      </c>
      <c r="L50" s="130">
        <f t="shared" si="14"/>
        <v>7035.2000000000007</v>
      </c>
      <c r="M50" s="130">
        <f t="shared" si="14"/>
        <v>7825.1</v>
      </c>
      <c r="N50" s="130">
        <f t="shared" si="14"/>
        <v>7825.1</v>
      </c>
    </row>
    <row r="51" spans="1:14" ht="66" customHeight="1" x14ac:dyDescent="0.2">
      <c r="A51" s="363"/>
      <c r="B51" s="363" t="s">
        <v>165</v>
      </c>
      <c r="C51" s="130">
        <v>7377.2</v>
      </c>
      <c r="D51" s="130">
        <v>7377.2</v>
      </c>
      <c r="E51" s="130">
        <v>1844.3</v>
      </c>
      <c r="F51" s="130">
        <v>1686.4</v>
      </c>
      <c r="G51" s="130">
        <v>1844.3</v>
      </c>
      <c r="H51" s="130">
        <v>1686.4</v>
      </c>
      <c r="I51" s="130">
        <v>1844.3</v>
      </c>
      <c r="J51" s="157">
        <v>1873.6</v>
      </c>
      <c r="K51" s="157">
        <v>1844.3</v>
      </c>
      <c r="L51" s="130"/>
      <c r="M51" s="130">
        <f>SUM(E51+G51+I51+K51)</f>
        <v>7377.2</v>
      </c>
      <c r="N51" s="130">
        <f>SUM(F51+H51+J51+L51)</f>
        <v>5246.4</v>
      </c>
    </row>
    <row r="52" spans="1:14" s="1" customFormat="1" ht="72.75" customHeight="1" x14ac:dyDescent="0.2">
      <c r="A52" s="309" t="s">
        <v>51</v>
      </c>
      <c r="B52" s="231"/>
      <c r="C52" s="376">
        <v>1450.1</v>
      </c>
      <c r="D52" s="376">
        <f t="shared" ref="D52" si="15">E52+G52+I52+K52</f>
        <v>1450.1</v>
      </c>
      <c r="E52" s="376">
        <v>372.7</v>
      </c>
      <c r="F52" s="376">
        <v>323.89999999999998</v>
      </c>
      <c r="G52" s="376">
        <v>366.7</v>
      </c>
      <c r="H52" s="376">
        <v>326.2</v>
      </c>
      <c r="I52" s="376">
        <v>358.8</v>
      </c>
      <c r="J52" s="377">
        <v>414.1</v>
      </c>
      <c r="K52" s="377">
        <v>351.9</v>
      </c>
      <c r="L52" s="310">
        <v>375.3</v>
      </c>
      <c r="M52" s="244">
        <f>SUM(E52+G52+I52+K52)</f>
        <v>1450.1</v>
      </c>
      <c r="N52" s="311">
        <f>SUM(F52+H52+J52+L52)</f>
        <v>1439.4999999999998</v>
      </c>
    </row>
    <row r="53" spans="1:14" s="1" customFormat="1" ht="32.25" customHeight="1" x14ac:dyDescent="0.2">
      <c r="A53" s="47" t="s">
        <v>16</v>
      </c>
      <c r="B53" s="58"/>
      <c r="C53" s="130">
        <f t="shared" ref="C53:L53" si="16">SUM(C52)</f>
        <v>1450.1</v>
      </c>
      <c r="D53" s="130">
        <f t="shared" si="16"/>
        <v>1450.1</v>
      </c>
      <c r="E53" s="130">
        <f t="shared" si="16"/>
        <v>372.7</v>
      </c>
      <c r="F53" s="130">
        <f t="shared" si="16"/>
        <v>323.89999999999998</v>
      </c>
      <c r="G53" s="130">
        <f t="shared" si="16"/>
        <v>366.7</v>
      </c>
      <c r="H53" s="130">
        <f t="shared" si="16"/>
        <v>326.2</v>
      </c>
      <c r="I53" s="130">
        <f t="shared" si="16"/>
        <v>358.8</v>
      </c>
      <c r="J53" s="130">
        <f t="shared" si="16"/>
        <v>414.1</v>
      </c>
      <c r="K53" s="130">
        <f t="shared" si="16"/>
        <v>351.9</v>
      </c>
      <c r="L53" s="157">
        <f t="shared" si="16"/>
        <v>375.3</v>
      </c>
      <c r="M53" s="130">
        <f>SUM(M52)</f>
        <v>1450.1</v>
      </c>
      <c r="N53" s="130">
        <f>SUM(N52)</f>
        <v>1439.4999999999998</v>
      </c>
    </row>
    <row r="54" spans="1:14" s="1" customFormat="1" ht="24.75" customHeight="1" x14ac:dyDescent="0.2">
      <c r="A54" s="131"/>
      <c r="B54" s="44" t="s">
        <v>76</v>
      </c>
      <c r="C54" s="130"/>
      <c r="D54" s="130"/>
      <c r="E54" s="130"/>
      <c r="F54" s="130"/>
      <c r="G54" s="130"/>
      <c r="H54" s="130"/>
      <c r="I54" s="130"/>
      <c r="J54" s="157"/>
      <c r="K54" s="157"/>
      <c r="L54" s="157"/>
      <c r="M54" s="212"/>
      <c r="N54" s="213"/>
    </row>
    <row r="55" spans="1:14" s="1" customFormat="1" ht="27.75" customHeight="1" x14ac:dyDescent="0.2">
      <c r="A55" s="131"/>
      <c r="B55" s="44" t="s">
        <v>77</v>
      </c>
      <c r="C55" s="130">
        <f t="shared" ref="C55:L55" si="17">SUM(C53)</f>
        <v>1450.1</v>
      </c>
      <c r="D55" s="130">
        <f t="shared" si="17"/>
        <v>1450.1</v>
      </c>
      <c r="E55" s="130">
        <f t="shared" si="17"/>
        <v>372.7</v>
      </c>
      <c r="F55" s="130">
        <f t="shared" si="17"/>
        <v>323.89999999999998</v>
      </c>
      <c r="G55" s="130">
        <f t="shared" si="17"/>
        <v>366.7</v>
      </c>
      <c r="H55" s="130">
        <f t="shared" si="17"/>
        <v>326.2</v>
      </c>
      <c r="I55" s="130">
        <f t="shared" si="17"/>
        <v>358.8</v>
      </c>
      <c r="J55" s="130">
        <f t="shared" si="17"/>
        <v>414.1</v>
      </c>
      <c r="K55" s="130">
        <f t="shared" si="17"/>
        <v>351.9</v>
      </c>
      <c r="L55" s="157">
        <f t="shared" si="17"/>
        <v>375.3</v>
      </c>
      <c r="M55" s="212">
        <f>SUM(E55+G55+I55+K55)</f>
        <v>1450.1</v>
      </c>
      <c r="N55" s="214">
        <f>SUM(F55+H55+J55+L55)</f>
        <v>1439.4999999999998</v>
      </c>
    </row>
    <row r="56" spans="1:14" s="1" customFormat="1" ht="39" customHeight="1" thickBot="1" x14ac:dyDescent="0.25">
      <c r="A56" s="131"/>
      <c r="B56" s="57" t="s">
        <v>78</v>
      </c>
      <c r="C56" s="215">
        <v>0</v>
      </c>
      <c r="D56" s="215">
        <v>0</v>
      </c>
      <c r="E56" s="215">
        <v>0</v>
      </c>
      <c r="F56" s="215">
        <v>0</v>
      </c>
      <c r="G56" s="215">
        <v>0</v>
      </c>
      <c r="H56" s="215"/>
      <c r="I56" s="215">
        <v>0</v>
      </c>
      <c r="J56" s="215">
        <v>0</v>
      </c>
      <c r="K56" s="215">
        <v>0</v>
      </c>
      <c r="L56" s="216">
        <v>0</v>
      </c>
      <c r="M56" s="216">
        <v>0</v>
      </c>
      <c r="N56" s="216">
        <v>0</v>
      </c>
    </row>
    <row r="57" spans="1:14" s="1" customFormat="1" ht="29.25" customHeight="1" thickBot="1" x14ac:dyDescent="0.25">
      <c r="A57" s="50" t="s">
        <v>2</v>
      </c>
      <c r="B57" s="61"/>
      <c r="C57" s="62">
        <f t="shared" ref="C57:N57" si="18">SUM(C53+C48+C37)</f>
        <v>120096.4</v>
      </c>
      <c r="D57" s="62">
        <f t="shared" si="18"/>
        <v>120096.4</v>
      </c>
      <c r="E57" s="62">
        <f t="shared" si="18"/>
        <v>20997.9</v>
      </c>
      <c r="F57" s="62">
        <f t="shared" si="18"/>
        <v>18718</v>
      </c>
      <c r="G57" s="62">
        <f t="shared" si="18"/>
        <v>30386.300000000003</v>
      </c>
      <c r="H57" s="62">
        <f t="shared" si="18"/>
        <v>26980.5</v>
      </c>
      <c r="I57" s="62">
        <f t="shared" si="18"/>
        <v>34249.100000000006</v>
      </c>
      <c r="J57" s="62">
        <f t="shared" si="18"/>
        <v>36228.199999999997</v>
      </c>
      <c r="K57" s="62">
        <f t="shared" si="18"/>
        <v>34463.1</v>
      </c>
      <c r="L57" s="62">
        <f t="shared" si="18"/>
        <v>37302.100000000006</v>
      </c>
      <c r="M57" s="62">
        <f t="shared" si="18"/>
        <v>120096.4</v>
      </c>
      <c r="N57" s="62">
        <f t="shared" si="18"/>
        <v>119228.79999999999</v>
      </c>
    </row>
    <row r="58" spans="1:14" s="1" customFormat="1" ht="29.25" customHeight="1" thickBot="1" x14ac:dyDescent="0.25">
      <c r="A58" s="60"/>
      <c r="B58" s="63" t="s">
        <v>76</v>
      </c>
      <c r="C58" s="62"/>
      <c r="D58" s="62"/>
      <c r="E58" s="62"/>
      <c r="F58" s="62"/>
      <c r="G58" s="62"/>
      <c r="H58" s="62"/>
      <c r="I58" s="62"/>
      <c r="J58" s="62"/>
      <c r="K58" s="62"/>
      <c r="L58" s="158"/>
      <c r="M58" s="55"/>
      <c r="N58" s="90"/>
    </row>
    <row r="59" spans="1:14" s="1" customFormat="1" ht="29.25" customHeight="1" thickBot="1" x14ac:dyDescent="0.25">
      <c r="A59" s="60"/>
      <c r="B59" s="63" t="s">
        <v>77</v>
      </c>
      <c r="C59" s="62">
        <f t="shared" ref="C59:N59" si="19">SUM(C55+C49+C39)</f>
        <v>112271.29999999999</v>
      </c>
      <c r="D59" s="62">
        <f t="shared" si="19"/>
        <v>112271.29999999999</v>
      </c>
      <c r="E59" s="62">
        <f t="shared" si="19"/>
        <v>20997.9</v>
      </c>
      <c r="F59" s="62">
        <f t="shared" si="19"/>
        <v>18718</v>
      </c>
      <c r="G59" s="62">
        <f t="shared" si="19"/>
        <v>30386.300000000003</v>
      </c>
      <c r="H59" s="62">
        <f t="shared" si="19"/>
        <v>26980.5</v>
      </c>
      <c r="I59" s="62">
        <f t="shared" si="19"/>
        <v>33459.200000000004</v>
      </c>
      <c r="J59" s="62">
        <f t="shared" si="19"/>
        <v>35438.300000000003</v>
      </c>
      <c r="K59" s="62">
        <f t="shared" si="19"/>
        <v>27427.9</v>
      </c>
      <c r="L59" s="62">
        <f t="shared" si="19"/>
        <v>30266.9</v>
      </c>
      <c r="M59" s="62">
        <f t="shared" si="19"/>
        <v>112271.29999999999</v>
      </c>
      <c r="N59" s="62">
        <f t="shared" si="19"/>
        <v>111403.69999999998</v>
      </c>
    </row>
    <row r="60" spans="1:14" s="1" customFormat="1" ht="37.5" customHeight="1" thickBot="1" x14ac:dyDescent="0.25">
      <c r="A60" s="60"/>
      <c r="B60" s="64" t="s">
        <v>78</v>
      </c>
      <c r="C60" s="62">
        <f t="shared" ref="C60:N60" si="20">SUM(C50)</f>
        <v>7825.1</v>
      </c>
      <c r="D60" s="62">
        <f t="shared" si="20"/>
        <v>7825.1</v>
      </c>
      <c r="E60" s="62">
        <f t="shared" si="20"/>
        <v>0</v>
      </c>
      <c r="F60" s="62">
        <f t="shared" si="20"/>
        <v>0</v>
      </c>
      <c r="G60" s="62">
        <f t="shared" si="20"/>
        <v>0</v>
      </c>
      <c r="H60" s="62">
        <f t="shared" si="20"/>
        <v>0</v>
      </c>
      <c r="I60" s="62">
        <f t="shared" si="20"/>
        <v>789.9</v>
      </c>
      <c r="J60" s="62">
        <f t="shared" si="20"/>
        <v>789.9</v>
      </c>
      <c r="K60" s="62">
        <f t="shared" si="20"/>
        <v>7035.2000000000007</v>
      </c>
      <c r="L60" s="62">
        <f t="shared" si="20"/>
        <v>7035.2000000000007</v>
      </c>
      <c r="M60" s="62">
        <f t="shared" si="20"/>
        <v>7825.1</v>
      </c>
      <c r="N60" s="62">
        <f t="shared" si="20"/>
        <v>7825.1</v>
      </c>
    </row>
    <row r="61" spans="1:14" ht="28.5" customHeight="1" x14ac:dyDescent="0.25">
      <c r="A61" s="616" t="s">
        <v>22</v>
      </c>
      <c r="B61" s="617"/>
      <c r="C61" s="617"/>
      <c r="D61" s="617"/>
      <c r="E61" s="617"/>
      <c r="F61" s="617"/>
      <c r="G61" s="617"/>
      <c r="H61" s="617"/>
      <c r="I61" s="617"/>
      <c r="J61" s="617"/>
      <c r="K61" s="617"/>
      <c r="L61" s="617"/>
      <c r="M61" s="618"/>
      <c r="N61" s="619"/>
    </row>
    <row r="62" spans="1:14" ht="53.25" customHeight="1" x14ac:dyDescent="0.2">
      <c r="A62" s="630" t="s">
        <v>23</v>
      </c>
      <c r="B62" s="270" t="s">
        <v>125</v>
      </c>
      <c r="C62" s="308">
        <v>3421</v>
      </c>
      <c r="D62" s="308">
        <v>3421</v>
      </c>
      <c r="E62" s="252">
        <v>855.2</v>
      </c>
      <c r="F62" s="252">
        <v>1417.5</v>
      </c>
      <c r="G62" s="253">
        <v>855.2</v>
      </c>
      <c r="H62" s="425">
        <v>737.9</v>
      </c>
      <c r="I62" s="253">
        <v>855.3</v>
      </c>
      <c r="J62" s="253">
        <v>653.5</v>
      </c>
      <c r="K62" s="253">
        <v>855.3</v>
      </c>
      <c r="L62" s="279">
        <v>611.9</v>
      </c>
      <c r="M62" s="253">
        <f t="shared" ref="M62:M64" si="21">SUM(E62+G62+I62+K62)</f>
        <v>3421</v>
      </c>
      <c r="N62" s="253">
        <f t="shared" ref="N62:N64" si="22">SUM(F62+H62+J62+L62)</f>
        <v>3420.8</v>
      </c>
    </row>
    <row r="63" spans="1:14" ht="69.75" customHeight="1" x14ac:dyDescent="0.2">
      <c r="A63" s="631"/>
      <c r="B63" s="270" t="s">
        <v>24</v>
      </c>
      <c r="C63" s="308">
        <v>230</v>
      </c>
      <c r="D63" s="308">
        <v>230</v>
      </c>
      <c r="E63" s="252"/>
      <c r="F63" s="252"/>
      <c r="G63" s="253"/>
      <c r="H63" s="425"/>
      <c r="I63" s="253"/>
      <c r="J63" s="253"/>
      <c r="K63" s="253">
        <v>230</v>
      </c>
      <c r="L63" s="279">
        <v>230</v>
      </c>
      <c r="M63" s="253">
        <f t="shared" ref="M63" si="23">SUM(E63+G63+I63+K63)</f>
        <v>230</v>
      </c>
      <c r="N63" s="253">
        <f t="shared" ref="N63" si="24">SUM(F63+H63+J63+L63)</f>
        <v>230</v>
      </c>
    </row>
    <row r="64" spans="1:14" ht="84" customHeight="1" x14ac:dyDescent="0.2">
      <c r="A64" s="632"/>
      <c r="B64" s="270" t="s">
        <v>126</v>
      </c>
      <c r="C64" s="308">
        <v>2395.9</v>
      </c>
      <c r="D64" s="308">
        <v>2395.9</v>
      </c>
      <c r="E64" s="253">
        <v>599</v>
      </c>
      <c r="F64" s="253">
        <v>598.9</v>
      </c>
      <c r="G64" s="253">
        <v>599</v>
      </c>
      <c r="H64" s="425">
        <v>599</v>
      </c>
      <c r="I64" s="253">
        <v>599</v>
      </c>
      <c r="J64" s="253">
        <v>599</v>
      </c>
      <c r="K64" s="253">
        <v>598.9</v>
      </c>
      <c r="L64" s="279">
        <v>598.9</v>
      </c>
      <c r="M64" s="253">
        <f t="shared" si="21"/>
        <v>2395.9</v>
      </c>
      <c r="N64" s="253">
        <f t="shared" si="22"/>
        <v>2395.8000000000002</v>
      </c>
    </row>
    <row r="65" spans="1:14" ht="37.5" x14ac:dyDescent="0.2">
      <c r="A65" s="50" t="s">
        <v>16</v>
      </c>
      <c r="B65" s="61"/>
      <c r="C65" s="528">
        <f>SUM(C62+C64+C63)</f>
        <v>6046.9</v>
      </c>
      <c r="D65" s="528">
        <f>SUM(D62+D64+D63)</f>
        <v>6046.9</v>
      </c>
      <c r="E65" s="528">
        <f t="shared" ref="E65:J65" si="25">SUM(E62+E64)</f>
        <v>1454.2</v>
      </c>
      <c r="F65" s="528">
        <f t="shared" si="25"/>
        <v>2016.4</v>
      </c>
      <c r="G65" s="528">
        <f t="shared" si="25"/>
        <v>1454.2</v>
      </c>
      <c r="H65" s="528">
        <f t="shared" si="25"/>
        <v>1336.9</v>
      </c>
      <c r="I65" s="528">
        <f t="shared" si="25"/>
        <v>1454.3</v>
      </c>
      <c r="J65" s="528">
        <f t="shared" si="25"/>
        <v>1252.5</v>
      </c>
      <c r="K65" s="528">
        <f>SUM(K62+K64+K63)</f>
        <v>1684.1999999999998</v>
      </c>
      <c r="L65" s="528">
        <f>SUM(L62+L64+L63)</f>
        <v>1440.8</v>
      </c>
      <c r="M65" s="528">
        <f>SUM(M62+M64+M63)</f>
        <v>6046.9</v>
      </c>
      <c r="N65" s="528">
        <f>SUM(N62+N64+N63)</f>
        <v>6046.6</v>
      </c>
    </row>
    <row r="66" spans="1:14" ht="15.75" x14ac:dyDescent="0.2">
      <c r="A66" s="107"/>
      <c r="B66" s="63" t="s">
        <v>76</v>
      </c>
      <c r="C66" s="528"/>
      <c r="D66" s="528"/>
      <c r="E66" s="529"/>
      <c r="F66" s="530"/>
      <c r="G66" s="528"/>
      <c r="H66" s="528"/>
      <c r="I66" s="529"/>
      <c r="J66" s="94"/>
      <c r="K66" s="530"/>
      <c r="L66" s="531"/>
      <c r="M66" s="94"/>
      <c r="N66" s="94"/>
    </row>
    <row r="67" spans="1:14" ht="15.75" x14ac:dyDescent="0.2">
      <c r="A67" s="107"/>
      <c r="B67" s="63" t="s">
        <v>77</v>
      </c>
      <c r="C67" s="528">
        <f>SUM(C62+C64+C63)</f>
        <v>6046.9</v>
      </c>
      <c r="D67" s="528">
        <f>SUM(D62+D64+D63)</f>
        <v>6046.9</v>
      </c>
      <c r="E67" s="528">
        <f t="shared" ref="E67:J67" si="26">SUM(E62+E64)</f>
        <v>1454.2</v>
      </c>
      <c r="F67" s="528">
        <f t="shared" si="26"/>
        <v>2016.4</v>
      </c>
      <c r="G67" s="528">
        <f t="shared" si="26"/>
        <v>1454.2</v>
      </c>
      <c r="H67" s="528">
        <f t="shared" si="26"/>
        <v>1336.9</v>
      </c>
      <c r="I67" s="528">
        <f t="shared" si="26"/>
        <v>1454.3</v>
      </c>
      <c r="J67" s="528">
        <f t="shared" si="26"/>
        <v>1252.5</v>
      </c>
      <c r="K67" s="528">
        <f>SUM(K62+K64+K63)</f>
        <v>1684.1999999999998</v>
      </c>
      <c r="L67" s="528">
        <f>SUM(L62+L64+L63)</f>
        <v>1440.8</v>
      </c>
      <c r="M67" s="532">
        <f>SUM(E67+G67+I67+K67)</f>
        <v>6046.9</v>
      </c>
      <c r="N67" s="532">
        <f>SUM(F67+H67+J67+L67)</f>
        <v>6046.6</v>
      </c>
    </row>
    <row r="68" spans="1:14" s="1" customFormat="1" ht="32.25" customHeight="1" thickBot="1" x14ac:dyDescent="0.25">
      <c r="A68" s="50"/>
      <c r="B68" s="64" t="s">
        <v>78</v>
      </c>
      <c r="C68" s="533"/>
      <c r="D68" s="533"/>
      <c r="E68" s="533"/>
      <c r="F68" s="533"/>
      <c r="G68" s="533"/>
      <c r="H68" s="533"/>
      <c r="I68" s="533"/>
      <c r="J68" s="533"/>
      <c r="K68" s="533"/>
      <c r="L68" s="534"/>
      <c r="M68" s="55"/>
      <c r="N68" s="90"/>
    </row>
    <row r="69" spans="1:14" ht="28.5" customHeight="1" x14ac:dyDescent="0.25">
      <c r="A69" s="616" t="s">
        <v>25</v>
      </c>
      <c r="B69" s="617"/>
      <c r="C69" s="617"/>
      <c r="D69" s="617"/>
      <c r="E69" s="617"/>
      <c r="F69" s="617"/>
      <c r="G69" s="617"/>
      <c r="H69" s="617"/>
      <c r="I69" s="617"/>
      <c r="J69" s="617"/>
      <c r="K69" s="617"/>
      <c r="L69" s="617"/>
      <c r="M69" s="618"/>
      <c r="N69" s="619"/>
    </row>
    <row r="70" spans="1:14" ht="279.75" customHeight="1" x14ac:dyDescent="0.2">
      <c r="A70" s="591" t="s">
        <v>172</v>
      </c>
      <c r="B70" s="304" t="s">
        <v>109</v>
      </c>
      <c r="C70" s="535">
        <v>750.1</v>
      </c>
      <c r="D70" s="280">
        <v>750.1</v>
      </c>
      <c r="E70" s="280"/>
      <c r="F70" s="280"/>
      <c r="G70" s="280">
        <v>750.1</v>
      </c>
      <c r="H70" s="280">
        <v>750.1</v>
      </c>
      <c r="I70" s="280"/>
      <c r="J70" s="280"/>
      <c r="K70" s="280"/>
      <c r="L70" s="305"/>
      <c r="M70" s="280">
        <f t="shared" ref="M70:N71" si="27">SUM(E70+G70+I70+K70)</f>
        <v>750.1</v>
      </c>
      <c r="N70" s="306">
        <f t="shared" si="27"/>
        <v>750.1</v>
      </c>
    </row>
    <row r="71" spans="1:14" ht="42" customHeight="1" x14ac:dyDescent="0.2">
      <c r="A71" s="591"/>
      <c r="B71" s="307" t="s">
        <v>110</v>
      </c>
      <c r="C71" s="280">
        <v>812.7</v>
      </c>
      <c r="D71" s="280">
        <v>812.7</v>
      </c>
      <c r="E71" s="280"/>
      <c r="F71" s="280"/>
      <c r="G71" s="280"/>
      <c r="H71" s="280">
        <v>812.7</v>
      </c>
      <c r="I71" s="280">
        <v>812.7</v>
      </c>
      <c r="J71" s="280"/>
      <c r="K71" s="280"/>
      <c r="L71" s="305"/>
      <c r="M71" s="280">
        <f t="shared" si="27"/>
        <v>812.7</v>
      </c>
      <c r="N71" s="306">
        <f t="shared" si="27"/>
        <v>812.7</v>
      </c>
    </row>
    <row r="72" spans="1:14" s="1" customFormat="1" ht="39.75" customHeight="1" x14ac:dyDescent="0.2">
      <c r="A72" s="25" t="s">
        <v>16</v>
      </c>
      <c r="B72" s="58"/>
      <c r="C72" s="42">
        <f>SUM(C74+C75)</f>
        <v>1562.8000000000002</v>
      </c>
      <c r="D72" s="42">
        <f>SUM(D74+D75)</f>
        <v>1562.8000000000002</v>
      </c>
      <c r="E72" s="42">
        <f>SUM(E70+E71)</f>
        <v>0</v>
      </c>
      <c r="F72" s="42">
        <f>SUM(F70+F71)</f>
        <v>0</v>
      </c>
      <c r="G72" s="42">
        <f>SUM(G70+G71)</f>
        <v>750.1</v>
      </c>
      <c r="H72" s="42">
        <f>SUM(H70+H71)</f>
        <v>1562.8000000000002</v>
      </c>
      <c r="I72" s="42">
        <f>SUM(I74+I75)</f>
        <v>812.7</v>
      </c>
      <c r="J72" s="42">
        <f>SUM(J74+J75)</f>
        <v>0</v>
      </c>
      <c r="K72" s="42">
        <f>SUM(K70+K71)</f>
        <v>0</v>
      </c>
      <c r="L72" s="42">
        <f>SUM(L70+L71)</f>
        <v>0</v>
      </c>
      <c r="M72" s="42">
        <f>SUM(M74+M75)</f>
        <v>1562.8000000000002</v>
      </c>
      <c r="N72" s="42">
        <f>SUM(N74+N75)</f>
        <v>1562.8000000000002</v>
      </c>
    </row>
    <row r="73" spans="1:14" s="1" customFormat="1" ht="32.25" customHeight="1" x14ac:dyDescent="0.2">
      <c r="A73" s="120"/>
      <c r="B73" s="44" t="s">
        <v>76</v>
      </c>
      <c r="C73" s="42"/>
      <c r="D73" s="42"/>
      <c r="E73" s="26"/>
      <c r="F73" s="26"/>
      <c r="G73" s="26"/>
      <c r="H73" s="26"/>
      <c r="I73" s="26"/>
      <c r="J73" s="26"/>
      <c r="K73" s="42"/>
      <c r="L73" s="162"/>
      <c r="M73" s="26"/>
      <c r="N73" s="174"/>
    </row>
    <row r="74" spans="1:14" s="1" customFormat="1" ht="32.25" customHeight="1" x14ac:dyDescent="0.2">
      <c r="A74" s="120"/>
      <c r="B74" s="44" t="s">
        <v>77</v>
      </c>
      <c r="C74" s="42">
        <f t="shared" ref="C74:N74" si="28">SUM(C70)</f>
        <v>750.1</v>
      </c>
      <c r="D74" s="42">
        <f t="shared" si="28"/>
        <v>750.1</v>
      </c>
      <c r="E74" s="42">
        <f t="shared" si="28"/>
        <v>0</v>
      </c>
      <c r="F74" s="42">
        <f t="shared" si="28"/>
        <v>0</v>
      </c>
      <c r="G74" s="42">
        <f t="shared" si="28"/>
        <v>750.1</v>
      </c>
      <c r="H74" s="42">
        <f t="shared" si="28"/>
        <v>750.1</v>
      </c>
      <c r="I74" s="42">
        <f t="shared" si="28"/>
        <v>0</v>
      </c>
      <c r="J74" s="42">
        <f t="shared" si="28"/>
        <v>0</v>
      </c>
      <c r="K74" s="42">
        <f t="shared" si="28"/>
        <v>0</v>
      </c>
      <c r="L74" s="42">
        <f t="shared" si="28"/>
        <v>0</v>
      </c>
      <c r="M74" s="42">
        <f t="shared" si="28"/>
        <v>750.1</v>
      </c>
      <c r="N74" s="42">
        <f t="shared" si="28"/>
        <v>750.1</v>
      </c>
    </row>
    <row r="75" spans="1:14" s="1" customFormat="1" ht="32.25" customHeight="1" thickBot="1" x14ac:dyDescent="0.25">
      <c r="A75" s="120"/>
      <c r="B75" s="57" t="s">
        <v>78</v>
      </c>
      <c r="C75" s="43">
        <f t="shared" ref="C75:N75" si="29">SUM(C71)</f>
        <v>812.7</v>
      </c>
      <c r="D75" s="43">
        <f t="shared" si="29"/>
        <v>812.7</v>
      </c>
      <c r="E75" s="43">
        <f t="shared" si="29"/>
        <v>0</v>
      </c>
      <c r="F75" s="43">
        <f t="shared" si="29"/>
        <v>0</v>
      </c>
      <c r="G75" s="43">
        <f t="shared" si="29"/>
        <v>0</v>
      </c>
      <c r="H75" s="43">
        <f t="shared" si="29"/>
        <v>812.7</v>
      </c>
      <c r="I75" s="43">
        <f t="shared" si="29"/>
        <v>812.7</v>
      </c>
      <c r="J75" s="43">
        <f t="shared" si="29"/>
        <v>0</v>
      </c>
      <c r="K75" s="43">
        <f t="shared" si="29"/>
        <v>0</v>
      </c>
      <c r="L75" s="43">
        <f t="shared" si="29"/>
        <v>0</v>
      </c>
      <c r="M75" s="43">
        <f t="shared" si="29"/>
        <v>812.7</v>
      </c>
      <c r="N75" s="43">
        <f t="shared" si="29"/>
        <v>812.7</v>
      </c>
    </row>
    <row r="76" spans="1:14" s="1" customFormat="1" ht="99" customHeight="1" x14ac:dyDescent="0.2">
      <c r="A76" s="590" t="s">
        <v>26</v>
      </c>
      <c r="B76" s="299" t="s">
        <v>114</v>
      </c>
      <c r="C76" s="300">
        <v>99.4</v>
      </c>
      <c r="D76" s="300">
        <v>99.4</v>
      </c>
      <c r="E76" s="428"/>
      <c r="F76" s="428"/>
      <c r="G76" s="428">
        <v>99.4</v>
      </c>
      <c r="H76" s="428">
        <v>99.4</v>
      </c>
      <c r="I76" s="300"/>
      <c r="J76" s="300">
        <v>0</v>
      </c>
      <c r="K76" s="300"/>
      <c r="L76" s="301"/>
      <c r="M76" s="285">
        <f>SUM(E76+G76+I76+K76)</f>
        <v>99.4</v>
      </c>
      <c r="N76" s="285">
        <f>SUM(F76+H76+J76+L76)</f>
        <v>99.4</v>
      </c>
    </row>
    <row r="77" spans="1:14" ht="78.75" customHeight="1" x14ac:dyDescent="0.2">
      <c r="A77" s="633"/>
      <c r="B77" s="302" t="s">
        <v>81</v>
      </c>
      <c r="C77" s="38">
        <v>199</v>
      </c>
      <c r="D77" s="38">
        <v>199</v>
      </c>
      <c r="E77" s="38">
        <v>74</v>
      </c>
      <c r="F77" s="38">
        <v>74</v>
      </c>
      <c r="G77" s="38">
        <v>125</v>
      </c>
      <c r="H77" s="38">
        <v>124.4</v>
      </c>
      <c r="I77" s="38"/>
      <c r="J77" s="38"/>
      <c r="K77" s="38"/>
      <c r="L77" s="303"/>
      <c r="M77" s="38">
        <f>SUM(E77+G77+I77+K77)</f>
        <v>199</v>
      </c>
      <c r="N77" s="38">
        <f>SUM(F77+H77+J77+L77)</f>
        <v>198.4</v>
      </c>
    </row>
    <row r="78" spans="1:14" ht="48" customHeight="1" x14ac:dyDescent="0.2">
      <c r="A78" s="25" t="s">
        <v>16</v>
      </c>
      <c r="B78" s="58"/>
      <c r="C78" s="32">
        <f t="shared" ref="C78:N78" si="30">SUM(C77+C76)</f>
        <v>298.39999999999998</v>
      </c>
      <c r="D78" s="32">
        <f t="shared" si="30"/>
        <v>298.39999999999998</v>
      </c>
      <c r="E78" s="32">
        <f t="shared" si="30"/>
        <v>74</v>
      </c>
      <c r="F78" s="32">
        <f t="shared" si="30"/>
        <v>74</v>
      </c>
      <c r="G78" s="32">
        <f t="shared" si="30"/>
        <v>224.4</v>
      </c>
      <c r="H78" s="32">
        <f t="shared" si="30"/>
        <v>223.8</v>
      </c>
      <c r="I78" s="32">
        <f t="shared" si="30"/>
        <v>0</v>
      </c>
      <c r="J78" s="32">
        <f t="shared" si="30"/>
        <v>0</v>
      </c>
      <c r="K78" s="32">
        <f t="shared" si="30"/>
        <v>0</v>
      </c>
      <c r="L78" s="32">
        <f t="shared" si="30"/>
        <v>0</v>
      </c>
      <c r="M78" s="32">
        <f t="shared" si="30"/>
        <v>298.39999999999998</v>
      </c>
      <c r="N78" s="32">
        <f t="shared" si="30"/>
        <v>297.8</v>
      </c>
    </row>
    <row r="79" spans="1:14" ht="24.75" customHeight="1" x14ac:dyDescent="0.2">
      <c r="A79" s="623"/>
      <c r="B79" s="44" t="s">
        <v>76</v>
      </c>
      <c r="C79" s="32"/>
      <c r="D79" s="32"/>
      <c r="E79" s="32"/>
      <c r="F79" s="32"/>
      <c r="G79" s="32"/>
      <c r="H79" s="32"/>
      <c r="I79" s="32"/>
      <c r="J79" s="32"/>
      <c r="K79" s="32"/>
      <c r="L79" s="163"/>
      <c r="M79" s="32"/>
      <c r="N79" s="32"/>
    </row>
    <row r="80" spans="1:14" ht="28.5" customHeight="1" x14ac:dyDescent="0.2">
      <c r="A80" s="596"/>
      <c r="B80" s="44" t="s">
        <v>77</v>
      </c>
      <c r="C80" s="32">
        <f t="shared" ref="C80:M80" si="31">SUM(C77+C76)</f>
        <v>298.39999999999998</v>
      </c>
      <c r="D80" s="32">
        <f t="shared" si="31"/>
        <v>298.39999999999998</v>
      </c>
      <c r="E80" s="32">
        <f t="shared" si="31"/>
        <v>74</v>
      </c>
      <c r="F80" s="32">
        <f t="shared" si="31"/>
        <v>74</v>
      </c>
      <c r="G80" s="32">
        <f t="shared" si="31"/>
        <v>224.4</v>
      </c>
      <c r="H80" s="32">
        <f t="shared" si="31"/>
        <v>223.8</v>
      </c>
      <c r="I80" s="32">
        <f t="shared" si="31"/>
        <v>0</v>
      </c>
      <c r="J80" s="32">
        <f t="shared" si="31"/>
        <v>0</v>
      </c>
      <c r="K80" s="32">
        <f t="shared" si="31"/>
        <v>0</v>
      </c>
      <c r="L80" s="32">
        <f t="shared" si="31"/>
        <v>0</v>
      </c>
      <c r="M80" s="32">
        <f t="shared" si="31"/>
        <v>298.39999999999998</v>
      </c>
      <c r="N80" s="32">
        <f>SUM(F80+H80+J80+L80)</f>
        <v>297.8</v>
      </c>
    </row>
    <row r="81" spans="1:15" s="1" customFormat="1" ht="32.25" customHeight="1" thickBot="1" x14ac:dyDescent="0.25">
      <c r="A81" s="588"/>
      <c r="B81" s="57" t="s">
        <v>78</v>
      </c>
      <c r="C81" s="26">
        <v>0</v>
      </c>
      <c r="D81" s="26">
        <v>0</v>
      </c>
      <c r="E81" s="26"/>
      <c r="F81" s="26"/>
      <c r="G81" s="26"/>
      <c r="H81" s="26"/>
      <c r="I81" s="26">
        <v>0</v>
      </c>
      <c r="J81" s="26">
        <v>0</v>
      </c>
      <c r="K81" s="26">
        <v>0</v>
      </c>
      <c r="L81" s="164"/>
      <c r="M81" s="26"/>
      <c r="N81" s="174"/>
    </row>
    <row r="82" spans="1:15" s="224" customFormat="1" ht="237" customHeight="1" x14ac:dyDescent="0.2">
      <c r="A82" s="624" t="s">
        <v>86</v>
      </c>
      <c r="B82" s="378" t="s">
        <v>127</v>
      </c>
      <c r="C82" s="314">
        <v>7674.6</v>
      </c>
      <c r="D82" s="314">
        <v>7674.6</v>
      </c>
      <c r="E82" s="314"/>
      <c r="F82" s="416"/>
      <c r="G82" s="314"/>
      <c r="H82" s="314"/>
      <c r="I82" s="314">
        <v>7674.6</v>
      </c>
      <c r="J82" s="314">
        <v>1225.8</v>
      </c>
      <c r="K82" s="380"/>
      <c r="L82" s="417">
        <v>5241.2</v>
      </c>
      <c r="M82" s="418">
        <f t="shared" ref="M82:M87" si="32">SUM(E82+G82+I82+K82)</f>
        <v>7674.6</v>
      </c>
      <c r="N82" s="536">
        <f t="shared" ref="N82:N87" si="33">SUM(F82+H82+J82+L82)</f>
        <v>6467</v>
      </c>
      <c r="O82" s="298"/>
    </row>
    <row r="83" spans="1:15" s="224" customFormat="1" ht="34.5" customHeight="1" x14ac:dyDescent="0.2">
      <c r="A83" s="625"/>
      <c r="B83" s="420" t="s">
        <v>71</v>
      </c>
      <c r="C83" s="314">
        <v>145817.29999999999</v>
      </c>
      <c r="D83" s="314">
        <v>145817.29999999999</v>
      </c>
      <c r="E83" s="416"/>
      <c r="F83" s="416"/>
      <c r="G83" s="314"/>
      <c r="H83" s="314"/>
      <c r="I83" s="314">
        <v>145817.29999999999</v>
      </c>
      <c r="J83" s="314">
        <v>23290.7</v>
      </c>
      <c r="K83" s="421"/>
      <c r="L83" s="417">
        <v>99583.9</v>
      </c>
      <c r="M83" s="418">
        <f t="shared" si="32"/>
        <v>145817.29999999999</v>
      </c>
      <c r="N83" s="419">
        <f t="shared" si="33"/>
        <v>122874.59999999999</v>
      </c>
      <c r="O83" s="298"/>
    </row>
    <row r="84" spans="1:15" s="224" customFormat="1" ht="253.5" customHeight="1" x14ac:dyDescent="0.2">
      <c r="A84" s="591"/>
      <c r="B84" s="379" t="s">
        <v>128</v>
      </c>
      <c r="C84" s="314">
        <v>466</v>
      </c>
      <c r="D84" s="314">
        <v>466</v>
      </c>
      <c r="E84" s="314"/>
      <c r="F84" s="314"/>
      <c r="G84" s="314">
        <v>466</v>
      </c>
      <c r="H84" s="314">
        <v>395.3</v>
      </c>
      <c r="I84" s="314"/>
      <c r="J84" s="314">
        <v>70.7</v>
      </c>
      <c r="K84" s="314"/>
      <c r="L84" s="380"/>
      <c r="M84" s="425">
        <f t="shared" si="32"/>
        <v>466</v>
      </c>
      <c r="N84" s="536">
        <f t="shared" si="33"/>
        <v>466</v>
      </c>
      <c r="O84" s="298"/>
    </row>
    <row r="85" spans="1:15" s="224" customFormat="1" ht="58.5" customHeight="1" x14ac:dyDescent="0.2">
      <c r="A85" s="591"/>
      <c r="B85" s="420" t="s">
        <v>71</v>
      </c>
      <c r="C85" s="314">
        <v>8855.7999999999993</v>
      </c>
      <c r="D85" s="314">
        <v>8855.7999999999993</v>
      </c>
      <c r="E85" s="314"/>
      <c r="F85" s="314"/>
      <c r="G85" s="314">
        <v>8855.7999999999993</v>
      </c>
      <c r="H85" s="314">
        <v>7511.1</v>
      </c>
      <c r="I85" s="314"/>
      <c r="J85" s="314">
        <v>1344.6</v>
      </c>
      <c r="K85" s="314"/>
      <c r="L85" s="380"/>
      <c r="M85" s="418">
        <f t="shared" si="32"/>
        <v>8855.7999999999993</v>
      </c>
      <c r="N85" s="419">
        <f t="shared" si="33"/>
        <v>8855.7000000000007</v>
      </c>
      <c r="O85" s="298"/>
    </row>
    <row r="86" spans="1:15" s="224" customFormat="1" ht="102.75" customHeight="1" x14ac:dyDescent="0.2">
      <c r="A86" s="591"/>
      <c r="B86" s="378" t="s">
        <v>153</v>
      </c>
      <c r="C86" s="314">
        <v>7430.6</v>
      </c>
      <c r="D86" s="314">
        <v>7430.6</v>
      </c>
      <c r="E86" s="314"/>
      <c r="F86" s="314"/>
      <c r="G86" s="314">
        <v>7430.6</v>
      </c>
      <c r="H86" s="314">
        <v>1719.8</v>
      </c>
      <c r="I86" s="314"/>
      <c r="J86" s="314">
        <v>5354.1</v>
      </c>
      <c r="K86" s="314"/>
      <c r="L86" s="380">
        <v>230</v>
      </c>
      <c r="M86" s="418">
        <f t="shared" si="32"/>
        <v>7430.6</v>
      </c>
      <c r="N86" s="419">
        <f t="shared" si="33"/>
        <v>7303.9000000000005</v>
      </c>
      <c r="O86" s="298"/>
    </row>
    <row r="87" spans="1:15" s="224" customFormat="1" ht="58.5" customHeight="1" x14ac:dyDescent="0.2">
      <c r="A87" s="591"/>
      <c r="B87" s="378" t="s">
        <v>58</v>
      </c>
      <c r="C87" s="381">
        <v>1092.5999999999999</v>
      </c>
      <c r="D87" s="381">
        <v>1092.5999999999999</v>
      </c>
      <c r="E87" s="381">
        <v>300</v>
      </c>
      <c r="F87" s="381">
        <v>298.89999999999998</v>
      </c>
      <c r="G87" s="314"/>
      <c r="H87" s="314"/>
      <c r="I87" s="314"/>
      <c r="J87" s="314"/>
      <c r="K87" s="314">
        <v>792.6</v>
      </c>
      <c r="L87" s="380">
        <v>296.39999999999998</v>
      </c>
      <c r="M87" s="418">
        <f t="shared" si="32"/>
        <v>1092.5999999999999</v>
      </c>
      <c r="N87" s="419">
        <f t="shared" si="33"/>
        <v>595.29999999999995</v>
      </c>
      <c r="O87" s="298"/>
    </row>
    <row r="88" spans="1:15" s="224" customFormat="1" ht="100.5" customHeight="1" x14ac:dyDescent="0.2">
      <c r="A88" s="591"/>
      <c r="B88" s="378" t="s">
        <v>154</v>
      </c>
      <c r="C88" s="314">
        <v>4918</v>
      </c>
      <c r="D88" s="314">
        <v>4918</v>
      </c>
      <c r="E88" s="314"/>
      <c r="F88" s="314"/>
      <c r="G88" s="314">
        <v>4918</v>
      </c>
      <c r="H88" s="314">
        <v>1246.7</v>
      </c>
      <c r="I88" s="314"/>
      <c r="J88" s="314">
        <v>2304.8000000000002</v>
      </c>
      <c r="K88" s="314"/>
      <c r="L88" s="380">
        <v>1340.6</v>
      </c>
      <c r="M88" s="425">
        <f t="shared" ref="M88" si="34">SUM(E88+G88+I88+K88)</f>
        <v>4918</v>
      </c>
      <c r="N88" s="419">
        <f t="shared" ref="N88" si="35">SUM(F88+H88+J88+L88)</f>
        <v>4892.1000000000004</v>
      </c>
      <c r="O88" s="298"/>
    </row>
    <row r="89" spans="1:15" s="1" customFormat="1" ht="40.5" customHeight="1" x14ac:dyDescent="0.2">
      <c r="A89" s="120" t="s">
        <v>16</v>
      </c>
      <c r="B89" s="58"/>
      <c r="C89" s="31">
        <f t="shared" ref="C89:N89" si="36">SUM(C88+C87+C86+C85+C84+C83+C82)</f>
        <v>176254.9</v>
      </c>
      <c r="D89" s="31">
        <f t="shared" si="36"/>
        <v>176254.9</v>
      </c>
      <c r="E89" s="31">
        <f t="shared" si="36"/>
        <v>300</v>
      </c>
      <c r="F89" s="31">
        <f t="shared" si="36"/>
        <v>298.89999999999998</v>
      </c>
      <c r="G89" s="31">
        <f t="shared" si="36"/>
        <v>21670.400000000001</v>
      </c>
      <c r="H89" s="31">
        <f t="shared" si="36"/>
        <v>10872.9</v>
      </c>
      <c r="I89" s="31">
        <f t="shared" si="36"/>
        <v>153491.9</v>
      </c>
      <c r="J89" s="31">
        <f t="shared" si="36"/>
        <v>33590.700000000004</v>
      </c>
      <c r="K89" s="31">
        <f t="shared" si="36"/>
        <v>792.6</v>
      </c>
      <c r="L89" s="31">
        <f t="shared" si="36"/>
        <v>106692.09999999999</v>
      </c>
      <c r="M89" s="31">
        <f t="shared" si="36"/>
        <v>176254.9</v>
      </c>
      <c r="N89" s="31">
        <f t="shared" si="36"/>
        <v>151454.59999999998</v>
      </c>
    </row>
    <row r="90" spans="1:15" s="1" customFormat="1" ht="24" customHeight="1" x14ac:dyDescent="0.2">
      <c r="A90" s="123"/>
      <c r="B90" s="44" t="s">
        <v>76</v>
      </c>
      <c r="C90" s="31"/>
      <c r="D90" s="31"/>
      <c r="E90" s="31"/>
      <c r="F90" s="31"/>
      <c r="G90" s="31"/>
      <c r="H90" s="31"/>
      <c r="I90" s="31"/>
      <c r="J90" s="31"/>
      <c r="K90" s="31"/>
      <c r="L90" s="165"/>
      <c r="M90" s="26"/>
      <c r="N90" s="174"/>
    </row>
    <row r="91" spans="1:15" s="1" customFormat="1" ht="32.25" customHeight="1" x14ac:dyDescent="0.2">
      <c r="A91" s="123"/>
      <c r="B91" s="44" t="s">
        <v>77</v>
      </c>
      <c r="C91" s="31">
        <f t="shared" ref="C91:N91" si="37">SUM(C88+C87+C86+C84+C82)</f>
        <v>21581.800000000003</v>
      </c>
      <c r="D91" s="31">
        <f t="shared" si="37"/>
        <v>21581.800000000003</v>
      </c>
      <c r="E91" s="31">
        <f t="shared" si="37"/>
        <v>300</v>
      </c>
      <c r="F91" s="31">
        <f t="shared" si="37"/>
        <v>298.89999999999998</v>
      </c>
      <c r="G91" s="31">
        <f t="shared" si="37"/>
        <v>12814.6</v>
      </c>
      <c r="H91" s="31">
        <f t="shared" si="37"/>
        <v>3361.8</v>
      </c>
      <c r="I91" s="31">
        <f t="shared" si="37"/>
        <v>7674.6</v>
      </c>
      <c r="J91" s="31">
        <f t="shared" si="37"/>
        <v>8955.4</v>
      </c>
      <c r="K91" s="31">
        <f t="shared" si="37"/>
        <v>792.6</v>
      </c>
      <c r="L91" s="31">
        <f t="shared" si="37"/>
        <v>7108.2</v>
      </c>
      <c r="M91" s="31">
        <f t="shared" si="37"/>
        <v>21581.800000000003</v>
      </c>
      <c r="N91" s="31">
        <f t="shared" si="37"/>
        <v>19724.300000000003</v>
      </c>
    </row>
    <row r="92" spans="1:15" s="1" customFormat="1" ht="32.25" customHeight="1" thickBot="1" x14ac:dyDescent="0.25">
      <c r="A92" s="121"/>
      <c r="B92" s="57" t="s">
        <v>78</v>
      </c>
      <c r="C92" s="36">
        <f t="shared" ref="C92:N92" si="38">SUM(C83+C85)</f>
        <v>154673.09999999998</v>
      </c>
      <c r="D92" s="36">
        <f t="shared" si="38"/>
        <v>154673.09999999998</v>
      </c>
      <c r="E92" s="36">
        <f t="shared" si="38"/>
        <v>0</v>
      </c>
      <c r="F92" s="36">
        <f t="shared" si="38"/>
        <v>0</v>
      </c>
      <c r="G92" s="36">
        <f t="shared" si="38"/>
        <v>8855.7999999999993</v>
      </c>
      <c r="H92" s="36">
        <f t="shared" si="38"/>
        <v>7511.1</v>
      </c>
      <c r="I92" s="36">
        <f t="shared" si="38"/>
        <v>145817.29999999999</v>
      </c>
      <c r="J92" s="36">
        <f t="shared" si="38"/>
        <v>24635.3</v>
      </c>
      <c r="K92" s="36">
        <f t="shared" si="38"/>
        <v>0</v>
      </c>
      <c r="L92" s="36">
        <f t="shared" si="38"/>
        <v>99583.9</v>
      </c>
      <c r="M92" s="36">
        <f t="shared" si="38"/>
        <v>154673.09999999998</v>
      </c>
      <c r="N92" s="36">
        <f t="shared" si="38"/>
        <v>131730.29999999999</v>
      </c>
    </row>
    <row r="93" spans="1:15" s="1" customFormat="1" ht="153" customHeight="1" x14ac:dyDescent="0.2">
      <c r="A93" s="358" t="s">
        <v>107</v>
      </c>
      <c r="B93" s="79" t="s">
        <v>70</v>
      </c>
      <c r="C93" s="31">
        <v>6222.5</v>
      </c>
      <c r="D93" s="31">
        <v>6222.5</v>
      </c>
      <c r="E93" s="31">
        <v>1439.5</v>
      </c>
      <c r="F93" s="31">
        <v>1439.5</v>
      </c>
      <c r="G93" s="31">
        <v>1583.8</v>
      </c>
      <c r="H93" s="31">
        <v>1403.1</v>
      </c>
      <c r="I93" s="31">
        <v>1583.8</v>
      </c>
      <c r="J93" s="31">
        <v>1635.3</v>
      </c>
      <c r="K93" s="31">
        <v>1615.4</v>
      </c>
      <c r="L93" s="165">
        <v>1724.5</v>
      </c>
      <c r="M93" s="26">
        <f>SUM(E93+G93+I93+K93)</f>
        <v>6222.5</v>
      </c>
      <c r="N93" s="386">
        <f>SUM(F93+H93+J93+L93)</f>
        <v>6202.4</v>
      </c>
    </row>
    <row r="94" spans="1:15" s="1" customFormat="1" ht="29.25" customHeight="1" x14ac:dyDescent="0.2">
      <c r="A94" s="76" t="s">
        <v>2</v>
      </c>
      <c r="B94" s="61"/>
      <c r="C94" s="51">
        <f t="shared" ref="C94:N94" si="39">SUM(C93+C89+C78+C72)</f>
        <v>184338.59999999998</v>
      </c>
      <c r="D94" s="51">
        <f t="shared" si="39"/>
        <v>184338.59999999998</v>
      </c>
      <c r="E94" s="51">
        <f t="shared" si="39"/>
        <v>1813.5</v>
      </c>
      <c r="F94" s="51">
        <f t="shared" si="39"/>
        <v>1812.4</v>
      </c>
      <c r="G94" s="51">
        <f t="shared" si="39"/>
        <v>24228.7</v>
      </c>
      <c r="H94" s="51">
        <f t="shared" si="39"/>
        <v>14062.599999999999</v>
      </c>
      <c r="I94" s="51">
        <f t="shared" si="39"/>
        <v>155888.4</v>
      </c>
      <c r="J94" s="51">
        <f t="shared" si="39"/>
        <v>35226.000000000007</v>
      </c>
      <c r="K94" s="51">
        <f t="shared" si="39"/>
        <v>2408</v>
      </c>
      <c r="L94" s="51">
        <f t="shared" si="39"/>
        <v>108416.59999999999</v>
      </c>
      <c r="M94" s="51">
        <f t="shared" si="39"/>
        <v>184338.59999999998</v>
      </c>
      <c r="N94" s="51">
        <f t="shared" si="39"/>
        <v>159517.59999999995</v>
      </c>
    </row>
    <row r="95" spans="1:15" s="1" customFormat="1" ht="33" customHeight="1" x14ac:dyDescent="0.2">
      <c r="A95" s="77"/>
      <c r="B95" s="63" t="s">
        <v>76</v>
      </c>
      <c r="C95" s="55"/>
      <c r="D95" s="55"/>
      <c r="E95" s="55"/>
      <c r="F95" s="55"/>
      <c r="G95" s="55"/>
      <c r="H95" s="55"/>
      <c r="I95" s="55"/>
      <c r="J95" s="55"/>
      <c r="K95" s="55"/>
      <c r="L95" s="160"/>
      <c r="M95" s="55"/>
      <c r="N95" s="90"/>
    </row>
    <row r="96" spans="1:15" s="1" customFormat="1" ht="26.25" customHeight="1" x14ac:dyDescent="0.2">
      <c r="A96" s="77"/>
      <c r="B96" s="63" t="s">
        <v>77</v>
      </c>
      <c r="C96" s="55">
        <f t="shared" ref="C96:L96" si="40">SUM(C93+C91+C80+C74)</f>
        <v>28852.800000000003</v>
      </c>
      <c r="D96" s="55">
        <f t="shared" si="40"/>
        <v>28852.800000000003</v>
      </c>
      <c r="E96" s="55">
        <f t="shared" si="40"/>
        <v>1813.5</v>
      </c>
      <c r="F96" s="55">
        <f t="shared" si="40"/>
        <v>1812.4</v>
      </c>
      <c r="G96" s="55">
        <f t="shared" si="40"/>
        <v>15372.9</v>
      </c>
      <c r="H96" s="55">
        <f t="shared" si="40"/>
        <v>5738.8</v>
      </c>
      <c r="I96" s="55">
        <f t="shared" si="40"/>
        <v>9258.4</v>
      </c>
      <c r="J96" s="55">
        <f t="shared" si="40"/>
        <v>10590.699999999999</v>
      </c>
      <c r="K96" s="55">
        <f t="shared" si="40"/>
        <v>2408</v>
      </c>
      <c r="L96" s="160">
        <f t="shared" si="40"/>
        <v>8832.7000000000007</v>
      </c>
      <c r="M96" s="55">
        <f>SUM(E96+G96+I96+K96)</f>
        <v>28852.800000000003</v>
      </c>
      <c r="N96" s="192">
        <f>SUM(N93+N91+N80+N74)</f>
        <v>26974.600000000002</v>
      </c>
    </row>
    <row r="97" spans="1:15" s="1" customFormat="1" ht="37.5" customHeight="1" thickBot="1" x14ac:dyDescent="0.25">
      <c r="A97" s="77"/>
      <c r="B97" s="64" t="s">
        <v>78</v>
      </c>
      <c r="C97" s="78">
        <f>SUM(C92+C75)</f>
        <v>155485.79999999999</v>
      </c>
      <c r="D97" s="78">
        <f>SUM(D92+D75)</f>
        <v>155485.79999999999</v>
      </c>
      <c r="E97" s="78">
        <f t="shared" ref="E97:J97" si="41">SUM(E92)</f>
        <v>0</v>
      </c>
      <c r="F97" s="78">
        <f t="shared" si="41"/>
        <v>0</v>
      </c>
      <c r="G97" s="78">
        <f t="shared" si="41"/>
        <v>8855.7999999999993</v>
      </c>
      <c r="H97" s="78">
        <f t="shared" si="41"/>
        <v>7511.1</v>
      </c>
      <c r="I97" s="78">
        <f>SUM(I92+I75)</f>
        <v>146630</v>
      </c>
      <c r="J97" s="78">
        <f t="shared" si="41"/>
        <v>24635.3</v>
      </c>
      <c r="K97" s="78">
        <f>SUM(K92+K75)</f>
        <v>0</v>
      </c>
      <c r="L97" s="166">
        <f>SUM(L92+L75)</f>
        <v>99583.9</v>
      </c>
      <c r="M97" s="78">
        <f>SUM(E97+G97+I97+K97)</f>
        <v>155485.79999999999</v>
      </c>
      <c r="N97" s="78">
        <f>SUM(N92+N75)</f>
        <v>132543</v>
      </c>
    </row>
    <row r="98" spans="1:15" ht="18" customHeight="1" x14ac:dyDescent="0.25">
      <c r="A98" s="616" t="s">
        <v>27</v>
      </c>
      <c r="B98" s="617"/>
      <c r="C98" s="617"/>
      <c r="D98" s="617"/>
      <c r="E98" s="617"/>
      <c r="F98" s="617"/>
      <c r="G98" s="617"/>
      <c r="H98" s="617"/>
      <c r="I98" s="617"/>
      <c r="J98" s="617"/>
      <c r="K98" s="617"/>
      <c r="L98" s="617"/>
      <c r="M98" s="618"/>
      <c r="N98" s="619"/>
    </row>
    <row r="99" spans="1:15" s="225" customFormat="1" ht="57.75" customHeight="1" x14ac:dyDescent="0.2">
      <c r="A99" s="591" t="s">
        <v>188</v>
      </c>
      <c r="B99" s="317" t="s">
        <v>111</v>
      </c>
      <c r="C99" s="318">
        <v>100</v>
      </c>
      <c r="D99" s="318">
        <v>100</v>
      </c>
      <c r="E99" s="318"/>
      <c r="F99" s="318"/>
      <c r="G99" s="318">
        <v>100</v>
      </c>
      <c r="H99" s="318"/>
      <c r="I99" s="318"/>
      <c r="J99" s="318"/>
      <c r="K99" s="318"/>
      <c r="L99" s="318">
        <v>100</v>
      </c>
      <c r="M99" s="280">
        <f t="shared" ref="M99:M101" si="42">SUM(E99+G99+I99+K99)</f>
        <v>100</v>
      </c>
      <c r="N99" s="285">
        <f t="shared" ref="N99:N102" si="43">SUM(F99+H99+J99+L99)</f>
        <v>100</v>
      </c>
      <c r="O99" s="228"/>
    </row>
    <row r="100" spans="1:15" s="225" customFormat="1" ht="72.75" customHeight="1" x14ac:dyDescent="0.2">
      <c r="A100" s="591"/>
      <c r="B100" s="317" t="s">
        <v>55</v>
      </c>
      <c r="C100" s="318">
        <v>2100</v>
      </c>
      <c r="D100" s="318">
        <v>2100</v>
      </c>
      <c r="E100" s="318">
        <v>1000</v>
      </c>
      <c r="F100" s="318">
        <v>528.5</v>
      </c>
      <c r="G100" s="318">
        <v>1000</v>
      </c>
      <c r="H100" s="318">
        <v>526.79999999999995</v>
      </c>
      <c r="I100" s="318">
        <v>100</v>
      </c>
      <c r="J100" s="318">
        <v>334.2</v>
      </c>
      <c r="K100" s="318"/>
      <c r="L100" s="318">
        <v>605.70000000000005</v>
      </c>
      <c r="M100" s="280">
        <f t="shared" si="42"/>
        <v>2100</v>
      </c>
      <c r="N100" s="285">
        <f t="shared" si="43"/>
        <v>1995.2</v>
      </c>
      <c r="O100" s="228"/>
    </row>
    <row r="101" spans="1:15" s="225" customFormat="1" ht="52.5" customHeight="1" x14ac:dyDescent="0.2">
      <c r="A101" s="591"/>
      <c r="B101" s="317" t="s">
        <v>56</v>
      </c>
      <c r="C101" s="318">
        <v>500</v>
      </c>
      <c r="D101" s="318">
        <v>500</v>
      </c>
      <c r="E101" s="318"/>
      <c r="F101" s="318"/>
      <c r="G101" s="318">
        <v>500</v>
      </c>
      <c r="H101" s="318"/>
      <c r="I101" s="318"/>
      <c r="J101" s="318"/>
      <c r="K101" s="318"/>
      <c r="L101" s="318">
        <v>500</v>
      </c>
      <c r="M101" s="280">
        <f t="shared" si="42"/>
        <v>500</v>
      </c>
      <c r="N101" s="285">
        <f t="shared" si="43"/>
        <v>500</v>
      </c>
      <c r="O101" s="228"/>
    </row>
    <row r="102" spans="1:15" s="225" customFormat="1" ht="120" customHeight="1" x14ac:dyDescent="0.2">
      <c r="A102" s="591"/>
      <c r="B102" s="317" t="s">
        <v>112</v>
      </c>
      <c r="C102" s="318">
        <v>172.2</v>
      </c>
      <c r="D102" s="318">
        <v>172.2</v>
      </c>
      <c r="E102" s="318"/>
      <c r="F102" s="318"/>
      <c r="G102" s="318">
        <v>172.2</v>
      </c>
      <c r="H102" s="318"/>
      <c r="I102" s="318"/>
      <c r="J102" s="318"/>
      <c r="K102" s="318"/>
      <c r="L102" s="318"/>
      <c r="M102" s="318">
        <v>172.2</v>
      </c>
      <c r="N102" s="285">
        <f t="shared" si="43"/>
        <v>0</v>
      </c>
      <c r="O102" s="228"/>
    </row>
    <row r="103" spans="1:15" ht="37.5" x14ac:dyDescent="0.2">
      <c r="A103" s="25" t="s">
        <v>73</v>
      </c>
      <c r="B103" s="58"/>
      <c r="C103" s="29">
        <f t="shared" ref="C103:N103" si="44">SUM(C102+C100+C99+C101)</f>
        <v>2872.2</v>
      </c>
      <c r="D103" s="29">
        <f t="shared" si="44"/>
        <v>2872.2</v>
      </c>
      <c r="E103" s="29">
        <f t="shared" si="44"/>
        <v>1000</v>
      </c>
      <c r="F103" s="29">
        <f t="shared" si="44"/>
        <v>528.5</v>
      </c>
      <c r="G103" s="29">
        <f t="shared" si="44"/>
        <v>1772.2</v>
      </c>
      <c r="H103" s="29">
        <f t="shared" si="44"/>
        <v>526.79999999999995</v>
      </c>
      <c r="I103" s="29">
        <f t="shared" si="44"/>
        <v>100</v>
      </c>
      <c r="J103" s="29">
        <f t="shared" si="44"/>
        <v>334.2</v>
      </c>
      <c r="K103" s="29">
        <f t="shared" si="44"/>
        <v>0</v>
      </c>
      <c r="L103" s="29">
        <f t="shared" si="44"/>
        <v>1205.7</v>
      </c>
      <c r="M103" s="29">
        <f t="shared" si="44"/>
        <v>2872.2</v>
      </c>
      <c r="N103" s="29">
        <f t="shared" si="44"/>
        <v>2595.1999999999998</v>
      </c>
    </row>
    <row r="104" spans="1:15" ht="15.75" x14ac:dyDescent="0.2">
      <c r="A104" s="28"/>
      <c r="B104" s="44" t="s">
        <v>76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167"/>
      <c r="M104" s="32"/>
      <c r="N104" s="32"/>
    </row>
    <row r="105" spans="1:15" ht="15.75" x14ac:dyDescent="0.2">
      <c r="A105" s="28"/>
      <c r="B105" s="44" t="s">
        <v>77</v>
      </c>
      <c r="C105" s="29">
        <f t="shared" ref="C105:N105" si="45">SUM(C99+C100+C102+C101)</f>
        <v>2872.2</v>
      </c>
      <c r="D105" s="29">
        <f t="shared" si="45"/>
        <v>2872.2</v>
      </c>
      <c r="E105" s="29">
        <f t="shared" si="45"/>
        <v>1000</v>
      </c>
      <c r="F105" s="29">
        <f t="shared" si="45"/>
        <v>528.5</v>
      </c>
      <c r="G105" s="29">
        <f t="shared" si="45"/>
        <v>1772.2</v>
      </c>
      <c r="H105" s="29">
        <f t="shared" si="45"/>
        <v>526.79999999999995</v>
      </c>
      <c r="I105" s="29">
        <f t="shared" si="45"/>
        <v>100</v>
      </c>
      <c r="J105" s="29">
        <f t="shared" si="45"/>
        <v>334.2</v>
      </c>
      <c r="K105" s="29">
        <f t="shared" si="45"/>
        <v>0</v>
      </c>
      <c r="L105" s="29">
        <f t="shared" si="45"/>
        <v>1205.7</v>
      </c>
      <c r="M105" s="29">
        <f t="shared" si="45"/>
        <v>2872.2</v>
      </c>
      <c r="N105" s="29">
        <f t="shared" si="45"/>
        <v>2595.1999999999998</v>
      </c>
    </row>
    <row r="106" spans="1:15" s="1" customFormat="1" ht="32.25" customHeight="1" thickBot="1" x14ac:dyDescent="0.25">
      <c r="A106" s="28"/>
      <c r="B106" s="57" t="s">
        <v>78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167"/>
      <c r="M106" s="26"/>
      <c r="N106" s="174"/>
    </row>
    <row r="107" spans="1:15" s="224" customFormat="1" ht="44.25" customHeight="1" x14ac:dyDescent="0.2">
      <c r="A107" s="654" t="s">
        <v>28</v>
      </c>
      <c r="B107" s="319" t="s">
        <v>113</v>
      </c>
      <c r="C107" s="318">
        <v>127.9</v>
      </c>
      <c r="D107" s="318">
        <v>127.9</v>
      </c>
      <c r="E107" s="318">
        <v>127.9</v>
      </c>
      <c r="F107" s="318">
        <v>127.9</v>
      </c>
      <c r="G107" s="318"/>
      <c r="H107" s="320"/>
      <c r="I107" s="318"/>
      <c r="J107" s="318"/>
      <c r="K107" s="320"/>
      <c r="L107" s="318"/>
      <c r="M107" s="280">
        <f t="shared" ref="M107:M110" si="46">SUM(E107+G107+I107+K107)</f>
        <v>127.9</v>
      </c>
      <c r="N107" s="285">
        <f>SUM(F107+H107+J107+L107)</f>
        <v>127.9</v>
      </c>
      <c r="O107" s="298"/>
    </row>
    <row r="108" spans="1:15" s="224" customFormat="1" ht="44.25" customHeight="1" x14ac:dyDescent="0.2">
      <c r="A108" s="655"/>
      <c r="B108" s="319" t="s">
        <v>115</v>
      </c>
      <c r="C108" s="318">
        <v>2324</v>
      </c>
      <c r="D108" s="318">
        <v>2324</v>
      </c>
      <c r="E108" s="320"/>
      <c r="F108" s="320"/>
      <c r="G108" s="318">
        <v>2324</v>
      </c>
      <c r="H108" s="318">
        <v>2324</v>
      </c>
      <c r="I108" s="318"/>
      <c r="J108" s="318"/>
      <c r="K108" s="318"/>
      <c r="L108" s="321"/>
      <c r="M108" s="280">
        <f t="shared" si="46"/>
        <v>2324</v>
      </c>
      <c r="N108" s="285">
        <f>SUM(F108+H108+J108+L108)</f>
        <v>2324</v>
      </c>
      <c r="O108" s="298"/>
    </row>
    <row r="109" spans="1:15" s="224" customFormat="1" ht="33.75" customHeight="1" x14ac:dyDescent="0.2">
      <c r="A109" s="655"/>
      <c r="B109" s="319" t="s">
        <v>155</v>
      </c>
      <c r="C109" s="318">
        <v>44765.8</v>
      </c>
      <c r="D109" s="318">
        <v>44765.8</v>
      </c>
      <c r="E109" s="320"/>
      <c r="F109" s="320"/>
      <c r="G109" s="318"/>
      <c r="H109" s="318"/>
      <c r="I109" s="318">
        <v>44765.8</v>
      </c>
      <c r="J109" s="318"/>
      <c r="K109" s="318"/>
      <c r="L109" s="321"/>
      <c r="M109" s="280">
        <f t="shared" si="46"/>
        <v>44765.8</v>
      </c>
      <c r="N109" s="285">
        <f>SUM(F109+H109+J109+L109)</f>
        <v>0</v>
      </c>
      <c r="O109" s="298"/>
    </row>
    <row r="110" spans="1:15" s="224" customFormat="1" ht="27" customHeight="1" x14ac:dyDescent="0.2">
      <c r="A110" s="656"/>
      <c r="B110" s="319" t="s">
        <v>129</v>
      </c>
      <c r="C110" s="318">
        <v>304</v>
      </c>
      <c r="D110" s="318">
        <v>304</v>
      </c>
      <c r="E110" s="318"/>
      <c r="F110" s="320"/>
      <c r="G110" s="318">
        <v>304</v>
      </c>
      <c r="H110" s="318"/>
      <c r="I110" s="318"/>
      <c r="J110" s="318">
        <v>304</v>
      </c>
      <c r="K110" s="320"/>
      <c r="L110" s="322"/>
      <c r="M110" s="280">
        <f t="shared" si="46"/>
        <v>304</v>
      </c>
      <c r="N110" s="285">
        <f>SUM(F110+H110+J110+L110)</f>
        <v>304</v>
      </c>
      <c r="O110" s="298"/>
    </row>
    <row r="111" spans="1:15" ht="46.5" customHeight="1" x14ac:dyDescent="0.2">
      <c r="A111" s="25" t="s">
        <v>16</v>
      </c>
      <c r="B111" s="58"/>
      <c r="C111" s="29">
        <f t="shared" ref="C111:L111" si="47">SUM(C107+C110+C108+C109)</f>
        <v>47521.700000000004</v>
      </c>
      <c r="D111" s="29">
        <f t="shared" si="47"/>
        <v>47521.700000000004</v>
      </c>
      <c r="E111" s="29">
        <f t="shared" si="47"/>
        <v>127.9</v>
      </c>
      <c r="F111" s="29">
        <f t="shared" si="47"/>
        <v>127.9</v>
      </c>
      <c r="G111" s="29">
        <f t="shared" si="47"/>
        <v>2628</v>
      </c>
      <c r="H111" s="29">
        <f t="shared" si="47"/>
        <v>2324</v>
      </c>
      <c r="I111" s="29">
        <f t="shared" si="47"/>
        <v>44765.8</v>
      </c>
      <c r="J111" s="29">
        <f t="shared" si="47"/>
        <v>304</v>
      </c>
      <c r="K111" s="29">
        <f t="shared" si="47"/>
        <v>0</v>
      </c>
      <c r="L111" s="29">
        <f t="shared" si="47"/>
        <v>0</v>
      </c>
      <c r="M111" s="29">
        <f>SUM(M107+M108+M109+M110)</f>
        <v>47521.700000000004</v>
      </c>
      <c r="N111" s="29">
        <f>SUM(N107+N108+N110)</f>
        <v>2755.9</v>
      </c>
    </row>
    <row r="112" spans="1:15" ht="30" customHeight="1" x14ac:dyDescent="0.2">
      <c r="A112" s="595"/>
      <c r="B112" s="44" t="s">
        <v>76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167"/>
      <c r="M112" s="32"/>
      <c r="N112" s="32"/>
    </row>
    <row r="113" spans="1:15" ht="24" customHeight="1" x14ac:dyDescent="0.2">
      <c r="A113" s="657"/>
      <c r="B113" s="44" t="s">
        <v>77</v>
      </c>
      <c r="C113" s="29">
        <f t="shared" ref="C113:L113" si="48">SUM(C110+C107+C108+C109)</f>
        <v>47521.700000000004</v>
      </c>
      <c r="D113" s="29">
        <f t="shared" si="48"/>
        <v>47521.700000000004</v>
      </c>
      <c r="E113" s="29">
        <f t="shared" si="48"/>
        <v>127.9</v>
      </c>
      <c r="F113" s="29">
        <f t="shared" si="48"/>
        <v>127.9</v>
      </c>
      <c r="G113" s="29">
        <f t="shared" si="48"/>
        <v>2628</v>
      </c>
      <c r="H113" s="29">
        <f t="shared" si="48"/>
        <v>2324</v>
      </c>
      <c r="I113" s="29">
        <f t="shared" si="48"/>
        <v>44765.8</v>
      </c>
      <c r="J113" s="29">
        <f t="shared" si="48"/>
        <v>304</v>
      </c>
      <c r="K113" s="29">
        <f t="shared" si="48"/>
        <v>0</v>
      </c>
      <c r="L113" s="29">
        <f t="shared" si="48"/>
        <v>0</v>
      </c>
      <c r="M113" s="29">
        <f>SUM(G113+I113+K113+E113)</f>
        <v>47521.700000000004</v>
      </c>
      <c r="N113" s="217">
        <f>SUM(F113+H113+J113+L113)</f>
        <v>2755.9</v>
      </c>
    </row>
    <row r="114" spans="1:15" s="1" customFormat="1" ht="43.5" customHeight="1" thickBot="1" x14ac:dyDescent="0.25">
      <c r="A114" s="658"/>
      <c r="B114" s="57" t="s">
        <v>78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167">
        <v>0</v>
      </c>
      <c r="M114" s="26"/>
      <c r="N114" s="174"/>
    </row>
    <row r="115" spans="1:15" s="224" customFormat="1" ht="32.25" customHeight="1" x14ac:dyDescent="0.2">
      <c r="A115" s="590" t="s">
        <v>29</v>
      </c>
      <c r="B115" s="323" t="s">
        <v>156</v>
      </c>
      <c r="C115" s="324">
        <v>27213.4</v>
      </c>
      <c r="D115" s="324">
        <v>27213.4</v>
      </c>
      <c r="E115" s="324"/>
      <c r="F115" s="324"/>
      <c r="G115" s="324">
        <v>27213.4</v>
      </c>
      <c r="H115" s="324">
        <v>13767.1</v>
      </c>
      <c r="I115" s="324"/>
      <c r="J115" s="324">
        <v>5385.6</v>
      </c>
      <c r="K115" s="324"/>
      <c r="L115" s="325">
        <v>6961</v>
      </c>
      <c r="M115" s="280">
        <f t="shared" ref="M115:M121" si="49">SUM(E115+G115+I115+K115)</f>
        <v>27213.4</v>
      </c>
      <c r="N115" s="285">
        <f t="shared" ref="N115:N121" si="50">SUM(F115+H115+J115+L115)</f>
        <v>26113.7</v>
      </c>
      <c r="O115" s="298"/>
    </row>
    <row r="116" spans="1:15" s="224" customFormat="1" ht="48" customHeight="1" x14ac:dyDescent="0.2">
      <c r="A116" s="591"/>
      <c r="B116" s="326" t="s">
        <v>158</v>
      </c>
      <c r="C116" s="324">
        <v>3872</v>
      </c>
      <c r="D116" s="324">
        <v>3872</v>
      </c>
      <c r="E116" s="324"/>
      <c r="F116" s="324"/>
      <c r="G116" s="324">
        <v>3872</v>
      </c>
      <c r="H116" s="324"/>
      <c r="I116" s="324"/>
      <c r="J116" s="324">
        <v>1371.5</v>
      </c>
      <c r="K116" s="324"/>
      <c r="L116" s="325"/>
      <c r="M116" s="280">
        <f t="shared" si="49"/>
        <v>3872</v>
      </c>
      <c r="N116" s="285">
        <f t="shared" si="50"/>
        <v>1371.5</v>
      </c>
      <c r="O116" s="298"/>
    </row>
    <row r="117" spans="1:15" s="224" customFormat="1" ht="27.75" customHeight="1" x14ac:dyDescent="0.2">
      <c r="A117" s="591"/>
      <c r="B117" s="326" t="s">
        <v>157</v>
      </c>
      <c r="C117" s="324">
        <v>2244.5</v>
      </c>
      <c r="D117" s="324">
        <v>2244.5</v>
      </c>
      <c r="E117" s="324"/>
      <c r="F117" s="324"/>
      <c r="G117" s="324">
        <v>2244.5</v>
      </c>
      <c r="H117" s="324">
        <v>592</v>
      </c>
      <c r="I117" s="324"/>
      <c r="J117" s="324">
        <v>723</v>
      </c>
      <c r="K117" s="324"/>
      <c r="L117" s="327">
        <v>926.7</v>
      </c>
      <c r="M117" s="280">
        <f t="shared" si="49"/>
        <v>2244.5</v>
      </c>
      <c r="N117" s="285">
        <f t="shared" si="50"/>
        <v>2241.6999999999998</v>
      </c>
      <c r="O117" s="298"/>
    </row>
    <row r="118" spans="1:15" s="224" customFormat="1" ht="34.5" customHeight="1" x14ac:dyDescent="0.2">
      <c r="A118" s="591"/>
      <c r="B118" s="326" t="s">
        <v>159</v>
      </c>
      <c r="C118" s="324">
        <v>3954</v>
      </c>
      <c r="D118" s="324">
        <v>3954</v>
      </c>
      <c r="E118" s="324">
        <v>2000</v>
      </c>
      <c r="F118" s="324"/>
      <c r="G118" s="324">
        <v>1954</v>
      </c>
      <c r="H118" s="324">
        <v>2270.1</v>
      </c>
      <c r="I118" s="324"/>
      <c r="J118" s="324">
        <v>655</v>
      </c>
      <c r="K118" s="324"/>
      <c r="L118" s="327">
        <v>693.9</v>
      </c>
      <c r="M118" s="280">
        <f t="shared" si="49"/>
        <v>3954</v>
      </c>
      <c r="N118" s="285">
        <f t="shared" si="50"/>
        <v>3619</v>
      </c>
      <c r="O118" s="298"/>
    </row>
    <row r="119" spans="1:15" s="224" customFormat="1" ht="41.25" customHeight="1" x14ac:dyDescent="0.2">
      <c r="A119" s="591"/>
      <c r="B119" s="328" t="s">
        <v>160</v>
      </c>
      <c r="C119" s="315">
        <v>15195.5</v>
      </c>
      <c r="D119" s="315">
        <v>15195.5</v>
      </c>
      <c r="E119" s="315"/>
      <c r="F119" s="315"/>
      <c r="G119" s="315">
        <v>15195.5</v>
      </c>
      <c r="H119" s="315">
        <v>13695.4</v>
      </c>
      <c r="I119" s="315"/>
      <c r="J119" s="315">
        <v>1500</v>
      </c>
      <c r="K119" s="315"/>
      <c r="L119" s="329"/>
      <c r="M119" s="280">
        <f t="shared" si="49"/>
        <v>15195.5</v>
      </c>
      <c r="N119" s="285">
        <f t="shared" si="50"/>
        <v>15195.4</v>
      </c>
      <c r="O119" s="298"/>
    </row>
    <row r="120" spans="1:15" s="224" customFormat="1" ht="41.25" customHeight="1" x14ac:dyDescent="0.2">
      <c r="A120" s="591"/>
      <c r="B120" s="328" t="s">
        <v>189</v>
      </c>
      <c r="C120" s="315">
        <v>4000</v>
      </c>
      <c r="D120" s="315">
        <v>4000</v>
      </c>
      <c r="E120" s="315"/>
      <c r="F120" s="315"/>
      <c r="G120" s="315"/>
      <c r="H120" s="315"/>
      <c r="I120" s="315"/>
      <c r="J120" s="315"/>
      <c r="K120" s="315">
        <v>4000</v>
      </c>
      <c r="L120" s="329">
        <v>3946.4</v>
      </c>
      <c r="M120" s="280">
        <f t="shared" si="49"/>
        <v>4000</v>
      </c>
      <c r="N120" s="285">
        <f t="shared" si="50"/>
        <v>3946.4</v>
      </c>
      <c r="O120" s="298"/>
    </row>
    <row r="121" spans="1:15" s="224" customFormat="1" ht="32.25" customHeight="1" x14ac:dyDescent="0.2">
      <c r="A121" s="591"/>
      <c r="B121" s="328" t="s">
        <v>161</v>
      </c>
      <c r="C121" s="315">
        <v>2005.3</v>
      </c>
      <c r="D121" s="315">
        <v>2005.3</v>
      </c>
      <c r="E121" s="315"/>
      <c r="F121" s="315"/>
      <c r="G121" s="315">
        <v>2005.3</v>
      </c>
      <c r="H121" s="315">
        <v>343.9</v>
      </c>
      <c r="I121" s="315"/>
      <c r="J121" s="315">
        <v>195.6</v>
      </c>
      <c r="K121" s="315"/>
      <c r="L121" s="329">
        <v>1398.7</v>
      </c>
      <c r="M121" s="280">
        <f t="shared" si="49"/>
        <v>2005.3</v>
      </c>
      <c r="N121" s="285">
        <f t="shared" si="50"/>
        <v>1938.2</v>
      </c>
      <c r="O121" s="298"/>
    </row>
    <row r="122" spans="1:15" ht="46.5" customHeight="1" x14ac:dyDescent="0.2">
      <c r="A122" s="25" t="s">
        <v>16</v>
      </c>
      <c r="B122" s="58"/>
      <c r="C122" s="31">
        <f t="shared" ref="C122:N122" si="51">SUM(C121+C119+C118+C117+C116+C115+C120)</f>
        <v>58484.7</v>
      </c>
      <c r="D122" s="31">
        <f t="shared" si="51"/>
        <v>58484.7</v>
      </c>
      <c r="E122" s="31">
        <f t="shared" si="51"/>
        <v>2000</v>
      </c>
      <c r="F122" s="31">
        <f t="shared" si="51"/>
        <v>0</v>
      </c>
      <c r="G122" s="31">
        <f t="shared" si="51"/>
        <v>52484.7</v>
      </c>
      <c r="H122" s="31">
        <f t="shared" si="51"/>
        <v>30668.5</v>
      </c>
      <c r="I122" s="31">
        <f t="shared" si="51"/>
        <v>0</v>
      </c>
      <c r="J122" s="31">
        <f t="shared" si="51"/>
        <v>9830.7000000000007</v>
      </c>
      <c r="K122" s="31">
        <f t="shared" si="51"/>
        <v>4000</v>
      </c>
      <c r="L122" s="31">
        <f t="shared" si="51"/>
        <v>13926.699999999999</v>
      </c>
      <c r="M122" s="31">
        <f t="shared" si="51"/>
        <v>58484.7</v>
      </c>
      <c r="N122" s="31">
        <f t="shared" si="51"/>
        <v>54425.9</v>
      </c>
    </row>
    <row r="123" spans="1:15" ht="27.75" customHeight="1" x14ac:dyDescent="0.2">
      <c r="A123" s="638"/>
      <c r="B123" s="44" t="s">
        <v>76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165"/>
      <c r="M123" s="26"/>
      <c r="N123" s="32"/>
    </row>
    <row r="124" spans="1:15" ht="27" customHeight="1" x14ac:dyDescent="0.2">
      <c r="A124" s="659"/>
      <c r="B124" s="44" t="s">
        <v>77</v>
      </c>
      <c r="C124" s="31">
        <f>SUM(C121+C119+C118+C117+C116+C115+C120)</f>
        <v>58484.7</v>
      </c>
      <c r="D124" s="31">
        <f>SUM(D121+D119+D118+D117+D116+D115+D120)</f>
        <v>58484.7</v>
      </c>
      <c r="E124" s="31">
        <f>SUM(E121+E119+E118+E117+E116+E115+E120)</f>
        <v>2000</v>
      </c>
      <c r="F124" s="31">
        <f>SUM(F121+F119+F118+F117+F116+F115)</f>
        <v>0</v>
      </c>
      <c r="G124" s="31">
        <f>SUM(G121+G119+G118+G117+G116+G115+G120)</f>
        <v>52484.7</v>
      </c>
      <c r="H124" s="31">
        <f>SUM(H121+H119+H118+H117+H116+H115+H120)</f>
        <v>30668.5</v>
      </c>
      <c r="I124" s="31">
        <f>SUM(I121+I119+I118+I117+I116+I115)</f>
        <v>0</v>
      </c>
      <c r="J124" s="31">
        <f>SUM(J121+J119+J118+J117+J116+J115+J120)</f>
        <v>9830.7000000000007</v>
      </c>
      <c r="K124" s="31">
        <f>SUM(K121+K119+K118+K117+K116+K115+K120)</f>
        <v>4000</v>
      </c>
      <c r="L124" s="31">
        <f>SUM(L121+L119+L118+L117+L116+L115+L120)</f>
        <v>13926.699999999999</v>
      </c>
      <c r="M124" s="31">
        <f>SUM(M121+M119+M118+M117+M116+M115+M120)</f>
        <v>58484.7</v>
      </c>
      <c r="N124" s="31">
        <f>SUM(N121+N119+N118+N117+N116+N115+N120)</f>
        <v>54425.9</v>
      </c>
    </row>
    <row r="125" spans="1:15" s="1" customFormat="1" ht="32.25" customHeight="1" thickBot="1" x14ac:dyDescent="0.25">
      <c r="A125" s="660"/>
      <c r="B125" s="57" t="s">
        <v>78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165"/>
      <c r="M125" s="26"/>
      <c r="N125" s="174"/>
    </row>
    <row r="126" spans="1:15" s="1" customFormat="1" ht="102" customHeight="1" thickBot="1" x14ac:dyDescent="0.25">
      <c r="A126" s="359" t="s">
        <v>130</v>
      </c>
      <c r="B126" s="30" t="s">
        <v>62</v>
      </c>
      <c r="C126" s="31">
        <v>73338.899999999994</v>
      </c>
      <c r="D126" s="31">
        <v>73338.899999999994</v>
      </c>
      <c r="E126" s="31">
        <v>18334.7</v>
      </c>
      <c r="F126" s="31">
        <v>18330.3</v>
      </c>
      <c r="G126" s="31">
        <v>18334.7</v>
      </c>
      <c r="H126" s="31">
        <v>18330.3</v>
      </c>
      <c r="I126" s="31">
        <v>18334.7</v>
      </c>
      <c r="J126" s="31">
        <v>18330.3</v>
      </c>
      <c r="K126" s="31">
        <v>18334.7</v>
      </c>
      <c r="L126" s="31">
        <v>18330.3</v>
      </c>
      <c r="M126" s="31">
        <f t="shared" ref="M126:N126" si="52">SUM(E126+G126+I126+K126)</f>
        <v>73338.8</v>
      </c>
      <c r="N126" s="31">
        <f t="shared" si="52"/>
        <v>73321.2</v>
      </c>
    </row>
    <row r="127" spans="1:15" s="1" customFormat="1" ht="39.75" customHeight="1" x14ac:dyDescent="0.2">
      <c r="A127" s="60" t="s">
        <v>74</v>
      </c>
      <c r="B127" s="53"/>
      <c r="C127" s="54">
        <f t="shared" ref="C127:N127" si="53">SUM(C126+C122+C111+C103)</f>
        <v>182217.5</v>
      </c>
      <c r="D127" s="54">
        <f t="shared" si="53"/>
        <v>182217.5</v>
      </c>
      <c r="E127" s="54">
        <f t="shared" si="53"/>
        <v>21462.600000000002</v>
      </c>
      <c r="F127" s="54">
        <f t="shared" si="53"/>
        <v>18986.7</v>
      </c>
      <c r="G127" s="54">
        <f t="shared" si="53"/>
        <v>75219.599999999991</v>
      </c>
      <c r="H127" s="54">
        <f t="shared" si="53"/>
        <v>51849.600000000006</v>
      </c>
      <c r="I127" s="54">
        <f t="shared" si="53"/>
        <v>63200.5</v>
      </c>
      <c r="J127" s="54">
        <f t="shared" si="53"/>
        <v>28799.200000000001</v>
      </c>
      <c r="K127" s="54">
        <f t="shared" si="53"/>
        <v>22334.7</v>
      </c>
      <c r="L127" s="54">
        <f t="shared" si="53"/>
        <v>33462.699999999997</v>
      </c>
      <c r="M127" s="54">
        <f t="shared" si="53"/>
        <v>182217.40000000002</v>
      </c>
      <c r="N127" s="54">
        <f t="shared" si="53"/>
        <v>133098.20000000001</v>
      </c>
    </row>
    <row r="128" spans="1:15" s="1" customFormat="1" ht="24.75" customHeight="1" x14ac:dyDescent="0.2">
      <c r="A128" s="661"/>
      <c r="B128" s="63" t="s">
        <v>76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168"/>
      <c r="M128" s="71"/>
      <c r="N128" s="90"/>
    </row>
    <row r="129" spans="1:15" s="1" customFormat="1" ht="37.5" customHeight="1" x14ac:dyDescent="0.2">
      <c r="A129" s="662"/>
      <c r="B129" s="63" t="s">
        <v>77</v>
      </c>
      <c r="C129" s="539">
        <f t="shared" ref="C129:N129" si="54">SUM(C126+C124+C113+C105)</f>
        <v>182217.5</v>
      </c>
      <c r="D129" s="539">
        <f t="shared" si="54"/>
        <v>182217.5</v>
      </c>
      <c r="E129" s="539">
        <f t="shared" si="54"/>
        <v>21462.600000000002</v>
      </c>
      <c r="F129" s="539">
        <f t="shared" si="54"/>
        <v>18986.7</v>
      </c>
      <c r="G129" s="539">
        <f t="shared" si="54"/>
        <v>75219.599999999991</v>
      </c>
      <c r="H129" s="539">
        <f t="shared" si="54"/>
        <v>51849.600000000006</v>
      </c>
      <c r="I129" s="539">
        <f t="shared" si="54"/>
        <v>63200.5</v>
      </c>
      <c r="J129" s="539">
        <f t="shared" si="54"/>
        <v>28799.200000000001</v>
      </c>
      <c r="K129" s="539">
        <f t="shared" si="54"/>
        <v>22334.7</v>
      </c>
      <c r="L129" s="539">
        <f t="shared" si="54"/>
        <v>33462.699999999997</v>
      </c>
      <c r="M129" s="539">
        <f t="shared" si="54"/>
        <v>182217.40000000002</v>
      </c>
      <c r="N129" s="539">
        <f t="shared" si="54"/>
        <v>133098.20000000001</v>
      </c>
    </row>
    <row r="130" spans="1:15" s="1" customFormat="1" ht="43.5" customHeight="1" thickBot="1" x14ac:dyDescent="0.25">
      <c r="A130" s="663"/>
      <c r="B130" s="64" t="s">
        <v>78</v>
      </c>
      <c r="C130" s="70">
        <f t="shared" ref="C130:L130" si="55">SUM(C125+C114+C106)</f>
        <v>0</v>
      </c>
      <c r="D130" s="70">
        <f t="shared" si="55"/>
        <v>0</v>
      </c>
      <c r="E130" s="70">
        <f t="shared" si="55"/>
        <v>0</v>
      </c>
      <c r="F130" s="70">
        <f t="shared" si="55"/>
        <v>0</v>
      </c>
      <c r="G130" s="70">
        <f t="shared" si="55"/>
        <v>0</v>
      </c>
      <c r="H130" s="70">
        <f t="shared" si="55"/>
        <v>0</v>
      </c>
      <c r="I130" s="70">
        <f t="shared" si="55"/>
        <v>0</v>
      </c>
      <c r="J130" s="70">
        <f t="shared" si="55"/>
        <v>0</v>
      </c>
      <c r="K130" s="70">
        <f t="shared" si="55"/>
        <v>0</v>
      </c>
      <c r="L130" s="168">
        <f t="shared" si="55"/>
        <v>0</v>
      </c>
      <c r="M130" s="71"/>
      <c r="N130" s="90"/>
    </row>
    <row r="131" spans="1:15" s="1" customFormat="1" ht="69.75" customHeight="1" x14ac:dyDescent="0.25">
      <c r="A131" s="616" t="s">
        <v>30</v>
      </c>
      <c r="B131" s="664"/>
      <c r="C131" s="664"/>
      <c r="D131" s="664"/>
      <c r="E131" s="664"/>
      <c r="F131" s="664"/>
      <c r="G131" s="664"/>
      <c r="H131" s="664"/>
      <c r="I131" s="664"/>
      <c r="J131" s="664"/>
      <c r="K131" s="664"/>
      <c r="L131" s="664"/>
      <c r="M131" s="664"/>
      <c r="N131" s="664"/>
    </row>
    <row r="132" spans="1:15" s="1" customFormat="1" ht="120" customHeight="1" x14ac:dyDescent="0.2">
      <c r="A132" s="297" t="s">
        <v>31</v>
      </c>
      <c r="B132" s="360" t="s">
        <v>57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/>
      <c r="J132" s="38"/>
      <c r="K132" s="38"/>
      <c r="L132" s="38"/>
      <c r="M132" s="38">
        <v>0</v>
      </c>
      <c r="N132" s="38">
        <v>0</v>
      </c>
    </row>
    <row r="133" spans="1:15" ht="18" customHeight="1" x14ac:dyDescent="0.25">
      <c r="A133" s="120" t="s">
        <v>16</v>
      </c>
      <c r="B133" s="58"/>
      <c r="C133" s="80">
        <f t="shared" ref="C133:L133" si="56">SUM(C132)</f>
        <v>0</v>
      </c>
      <c r="D133" s="80">
        <f t="shared" si="56"/>
        <v>0</v>
      </c>
      <c r="E133" s="80">
        <f t="shared" si="56"/>
        <v>0</v>
      </c>
      <c r="F133" s="80">
        <f t="shared" si="56"/>
        <v>0</v>
      </c>
      <c r="G133" s="80">
        <f t="shared" si="56"/>
        <v>0</v>
      </c>
      <c r="H133" s="80">
        <f t="shared" si="56"/>
        <v>0</v>
      </c>
      <c r="I133" s="80">
        <f t="shared" si="56"/>
        <v>0</v>
      </c>
      <c r="J133" s="80">
        <f t="shared" si="56"/>
        <v>0</v>
      </c>
      <c r="K133" s="80">
        <f t="shared" si="56"/>
        <v>0</v>
      </c>
      <c r="L133" s="80">
        <f t="shared" si="56"/>
        <v>0</v>
      </c>
      <c r="M133" s="32">
        <f>SUM(M132)</f>
        <v>0</v>
      </c>
      <c r="N133" s="32">
        <f>SUM(N132)</f>
        <v>0</v>
      </c>
      <c r="O133" s="527"/>
    </row>
    <row r="134" spans="1:15" ht="24.75" customHeight="1" x14ac:dyDescent="0.2">
      <c r="A134" s="121"/>
      <c r="B134" s="44" t="s">
        <v>76</v>
      </c>
      <c r="C134" s="80"/>
      <c r="D134" s="80"/>
      <c r="E134" s="80"/>
      <c r="F134" s="80"/>
      <c r="G134" s="80"/>
      <c r="H134" s="80"/>
      <c r="I134" s="80"/>
      <c r="J134" s="80"/>
      <c r="K134" s="80"/>
      <c r="L134" s="32"/>
      <c r="M134" s="32"/>
      <c r="N134" s="32"/>
    </row>
    <row r="135" spans="1:15" ht="25.5" customHeight="1" x14ac:dyDescent="0.2">
      <c r="A135" s="121"/>
      <c r="B135" s="44" t="s">
        <v>77</v>
      </c>
      <c r="C135" s="80">
        <f t="shared" ref="C135:L135" si="57">SUM(C132)</f>
        <v>0</v>
      </c>
      <c r="D135" s="80">
        <f t="shared" si="57"/>
        <v>0</v>
      </c>
      <c r="E135" s="80">
        <f t="shared" si="57"/>
        <v>0</v>
      </c>
      <c r="F135" s="80">
        <f t="shared" si="57"/>
        <v>0</v>
      </c>
      <c r="G135" s="80">
        <f t="shared" si="57"/>
        <v>0</v>
      </c>
      <c r="H135" s="80">
        <f t="shared" si="57"/>
        <v>0</v>
      </c>
      <c r="I135" s="80">
        <f t="shared" si="57"/>
        <v>0</v>
      </c>
      <c r="J135" s="80">
        <f t="shared" si="57"/>
        <v>0</v>
      </c>
      <c r="K135" s="80">
        <f t="shared" si="57"/>
        <v>0</v>
      </c>
      <c r="L135" s="80">
        <f t="shared" si="57"/>
        <v>0</v>
      </c>
      <c r="M135" s="32">
        <f>SUM(M132)</f>
        <v>0</v>
      </c>
      <c r="N135" s="32">
        <f>SUM(N132)</f>
        <v>0</v>
      </c>
    </row>
    <row r="136" spans="1:15" ht="40.5" customHeight="1" thickBot="1" x14ac:dyDescent="0.25">
      <c r="A136" s="122"/>
      <c r="B136" s="57" t="s">
        <v>78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26"/>
      <c r="M136" s="26"/>
      <c r="N136" s="174"/>
    </row>
    <row r="137" spans="1:15" ht="57" customHeight="1" x14ac:dyDescent="0.2">
      <c r="A137" s="594" t="s">
        <v>32</v>
      </c>
      <c r="B137" s="353" t="s">
        <v>131</v>
      </c>
      <c r="C137" s="388">
        <v>1870</v>
      </c>
      <c r="D137" s="388">
        <v>1870</v>
      </c>
      <c r="E137" s="290"/>
      <c r="F137" s="290"/>
      <c r="G137" s="388">
        <v>1870</v>
      </c>
      <c r="H137" s="252">
        <v>1860.6</v>
      </c>
      <c r="I137" s="278"/>
      <c r="J137" s="292"/>
      <c r="K137" s="278"/>
      <c r="L137" s="278"/>
      <c r="M137" s="252">
        <f t="shared" ref="M137:M144" si="58">SUM(E137+G137+I137+K137)</f>
        <v>1870</v>
      </c>
      <c r="N137" s="253">
        <f t="shared" ref="N137:N144" si="59">SUM(F137+H137+J137+L137)</f>
        <v>1860.6</v>
      </c>
    </row>
    <row r="138" spans="1:15" s="1" customFormat="1" ht="65.25" customHeight="1" x14ac:dyDescent="0.2">
      <c r="A138" s="597"/>
      <c r="B138" s="355" t="s">
        <v>132</v>
      </c>
      <c r="C138" s="387">
        <v>8352</v>
      </c>
      <c r="D138" s="387">
        <v>8352</v>
      </c>
      <c r="E138" s="293"/>
      <c r="F138" s="293"/>
      <c r="G138" s="294"/>
      <c r="H138" s="291"/>
      <c r="I138" s="278"/>
      <c r="J138" s="295"/>
      <c r="K138" s="387">
        <v>8352</v>
      </c>
      <c r="L138" s="280"/>
      <c r="M138" s="252">
        <f t="shared" si="58"/>
        <v>8352</v>
      </c>
      <c r="N138" s="253">
        <f t="shared" si="59"/>
        <v>0</v>
      </c>
    </row>
    <row r="139" spans="1:15" ht="46.5" customHeight="1" x14ac:dyDescent="0.25">
      <c r="A139" s="597"/>
      <c r="B139" s="429" t="s">
        <v>133</v>
      </c>
      <c r="C139" s="388">
        <v>290</v>
      </c>
      <c r="D139" s="388">
        <v>290</v>
      </c>
      <c r="E139" s="280"/>
      <c r="F139" s="280"/>
      <c r="G139" s="280"/>
      <c r="H139" s="280"/>
      <c r="I139" s="280"/>
      <c r="J139" s="296"/>
      <c r="K139" s="388">
        <v>290</v>
      </c>
      <c r="L139" s="280"/>
      <c r="M139" s="252">
        <f t="shared" si="58"/>
        <v>290</v>
      </c>
      <c r="N139" s="253">
        <f t="shared" si="59"/>
        <v>0</v>
      </c>
    </row>
    <row r="140" spans="1:15" ht="37.5" customHeight="1" x14ac:dyDescent="0.25">
      <c r="A140" s="597"/>
      <c r="B140" s="430" t="s">
        <v>117</v>
      </c>
      <c r="C140" s="388">
        <v>1800</v>
      </c>
      <c r="D140" s="388">
        <v>1800</v>
      </c>
      <c r="E140" s="280"/>
      <c r="F140" s="280"/>
      <c r="G140" s="388">
        <v>1800</v>
      </c>
      <c r="H140" s="280">
        <v>1782</v>
      </c>
      <c r="I140" s="280"/>
      <c r="J140" s="296"/>
      <c r="K140" s="388"/>
      <c r="L140" s="280"/>
      <c r="M140" s="252">
        <f t="shared" si="58"/>
        <v>1800</v>
      </c>
      <c r="N140" s="253">
        <f t="shared" si="59"/>
        <v>1782</v>
      </c>
    </row>
    <row r="141" spans="1:15" ht="38.25" customHeight="1" x14ac:dyDescent="0.25">
      <c r="A141" s="597"/>
      <c r="B141" s="430" t="s">
        <v>134</v>
      </c>
      <c r="C141" s="388">
        <v>87</v>
      </c>
      <c r="D141" s="388">
        <v>87</v>
      </c>
      <c r="E141" s="280"/>
      <c r="F141" s="280"/>
      <c r="G141" s="388">
        <v>87</v>
      </c>
      <c r="H141" s="388">
        <v>87</v>
      </c>
      <c r="I141" s="280"/>
      <c r="J141" s="296"/>
      <c r="K141" s="388"/>
      <c r="L141" s="280"/>
      <c r="M141" s="252">
        <f t="shared" si="58"/>
        <v>87</v>
      </c>
      <c r="N141" s="253">
        <f t="shared" si="59"/>
        <v>87</v>
      </c>
    </row>
    <row r="142" spans="1:15" ht="45" customHeight="1" x14ac:dyDescent="0.25">
      <c r="A142" s="597"/>
      <c r="B142" s="430" t="s">
        <v>173</v>
      </c>
      <c r="C142" s="388">
        <v>93</v>
      </c>
      <c r="D142" s="388">
        <v>93</v>
      </c>
      <c r="E142" s="280"/>
      <c r="F142" s="280"/>
      <c r="G142" s="280"/>
      <c r="H142" s="280"/>
      <c r="I142" s="280"/>
      <c r="J142" s="296"/>
      <c r="K142" s="388">
        <v>93</v>
      </c>
      <c r="L142" s="280">
        <v>53</v>
      </c>
      <c r="M142" s="252">
        <f t="shared" si="58"/>
        <v>93</v>
      </c>
      <c r="N142" s="253">
        <f t="shared" si="59"/>
        <v>53</v>
      </c>
    </row>
    <row r="143" spans="1:15" ht="65.25" customHeight="1" x14ac:dyDescent="0.25">
      <c r="A143" s="597"/>
      <c r="B143" s="430" t="s">
        <v>162</v>
      </c>
      <c r="C143" s="388">
        <v>70</v>
      </c>
      <c r="D143" s="388">
        <v>70</v>
      </c>
      <c r="E143" s="280"/>
      <c r="F143" s="280"/>
      <c r="G143" s="280"/>
      <c r="H143" s="280"/>
      <c r="I143" s="280">
        <v>70</v>
      </c>
      <c r="J143" s="296">
        <v>40</v>
      </c>
      <c r="K143" s="388"/>
      <c r="L143" s="280"/>
      <c r="M143" s="252">
        <f t="shared" si="58"/>
        <v>70</v>
      </c>
      <c r="N143" s="253">
        <f t="shared" si="59"/>
        <v>40</v>
      </c>
    </row>
    <row r="144" spans="1:15" ht="49.5" customHeight="1" x14ac:dyDescent="0.25">
      <c r="A144" s="597"/>
      <c r="B144" s="430" t="s">
        <v>163</v>
      </c>
      <c r="C144" s="388">
        <v>300</v>
      </c>
      <c r="D144" s="388">
        <v>300</v>
      </c>
      <c r="E144" s="280"/>
      <c r="F144" s="280"/>
      <c r="G144" s="280"/>
      <c r="H144" s="280"/>
      <c r="I144" s="280"/>
      <c r="J144" s="296"/>
      <c r="K144" s="388">
        <v>300</v>
      </c>
      <c r="L144" s="280">
        <v>292.5</v>
      </c>
      <c r="M144" s="252">
        <f t="shared" si="58"/>
        <v>300</v>
      </c>
      <c r="N144" s="253">
        <f t="shared" si="59"/>
        <v>292.5</v>
      </c>
    </row>
    <row r="145" spans="1:14" ht="53.25" customHeight="1" x14ac:dyDescent="0.2">
      <c r="A145" s="25" t="s">
        <v>16</v>
      </c>
      <c r="B145" s="58"/>
      <c r="C145" s="26">
        <f t="shared" ref="C145:N145" si="60">SUM(C137+C138+C139+C140+C141+C142+C143+C144)</f>
        <v>12862</v>
      </c>
      <c r="D145" s="26">
        <f t="shared" si="60"/>
        <v>12862</v>
      </c>
      <c r="E145" s="26">
        <f t="shared" si="60"/>
        <v>0</v>
      </c>
      <c r="F145" s="26">
        <f t="shared" si="60"/>
        <v>0</v>
      </c>
      <c r="G145" s="26">
        <f t="shared" si="60"/>
        <v>3757</v>
      </c>
      <c r="H145" s="26">
        <f t="shared" si="60"/>
        <v>3729.6</v>
      </c>
      <c r="I145" s="26">
        <f t="shared" si="60"/>
        <v>70</v>
      </c>
      <c r="J145" s="26">
        <f t="shared" si="60"/>
        <v>40</v>
      </c>
      <c r="K145" s="26">
        <f t="shared" si="60"/>
        <v>9035</v>
      </c>
      <c r="L145" s="26">
        <f t="shared" si="60"/>
        <v>345.5</v>
      </c>
      <c r="M145" s="26">
        <f t="shared" si="60"/>
        <v>12862</v>
      </c>
      <c r="N145" s="26">
        <f t="shared" si="60"/>
        <v>4115.1000000000004</v>
      </c>
    </row>
    <row r="146" spans="1:14" ht="29.25" customHeight="1" x14ac:dyDescent="0.2">
      <c r="A146" s="25"/>
      <c r="B146" s="44" t="s">
        <v>76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ht="30.75" customHeight="1" x14ac:dyDescent="0.2">
      <c r="A147" s="25"/>
      <c r="B147" s="44" t="s">
        <v>77</v>
      </c>
      <c r="C147" s="26">
        <f t="shared" ref="C147:M147" si="61">SUM(C142+C141+C140+C139+C138+C137+C143)</f>
        <v>12562</v>
      </c>
      <c r="D147" s="26">
        <f t="shared" si="61"/>
        <v>12562</v>
      </c>
      <c r="E147" s="26">
        <f t="shared" si="61"/>
        <v>0</v>
      </c>
      <c r="F147" s="26">
        <f t="shared" si="61"/>
        <v>0</v>
      </c>
      <c r="G147" s="26">
        <f t="shared" si="61"/>
        <v>3757</v>
      </c>
      <c r="H147" s="26">
        <f t="shared" si="61"/>
        <v>3729.6</v>
      </c>
      <c r="I147" s="26">
        <f t="shared" si="61"/>
        <v>70</v>
      </c>
      <c r="J147" s="26">
        <f t="shared" si="61"/>
        <v>40</v>
      </c>
      <c r="K147" s="26">
        <f t="shared" si="61"/>
        <v>8735</v>
      </c>
      <c r="L147" s="26">
        <f t="shared" si="61"/>
        <v>53</v>
      </c>
      <c r="M147" s="26">
        <f t="shared" si="61"/>
        <v>12562</v>
      </c>
      <c r="N147" s="26">
        <f>SUM(N139+N140+N141+N142+N143+N144+N138+N137)</f>
        <v>4115.1000000000004</v>
      </c>
    </row>
    <row r="148" spans="1:14" ht="42" customHeight="1" thickBot="1" x14ac:dyDescent="0.25">
      <c r="A148" s="25"/>
      <c r="B148" s="57" t="s">
        <v>78</v>
      </c>
      <c r="C148" s="26">
        <f>SUM(C144)</f>
        <v>300</v>
      </c>
      <c r="D148" s="26">
        <f>SUM(D144)</f>
        <v>300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f>SUM(K144)</f>
        <v>300</v>
      </c>
      <c r="L148" s="26">
        <v>0</v>
      </c>
      <c r="M148" s="26">
        <f>SUM(M144)</f>
        <v>300</v>
      </c>
      <c r="N148" s="26">
        <v>0</v>
      </c>
    </row>
    <row r="149" spans="1:14" ht="160.5" customHeight="1" x14ac:dyDescent="0.25">
      <c r="A149" s="590" t="s">
        <v>33</v>
      </c>
      <c r="B149" s="283" t="s">
        <v>82</v>
      </c>
      <c r="C149" s="284">
        <v>60</v>
      </c>
      <c r="D149" s="284">
        <v>60</v>
      </c>
      <c r="E149" s="285"/>
      <c r="F149" s="285"/>
      <c r="G149" s="285"/>
      <c r="H149" s="285"/>
      <c r="I149" s="285"/>
      <c r="J149" s="285"/>
      <c r="K149" s="284">
        <v>60</v>
      </c>
      <c r="L149" s="285">
        <v>60</v>
      </c>
      <c r="M149" s="286">
        <f t="shared" ref="M149:N150" si="62">SUM(E149+G149+I149+K149)</f>
        <v>60</v>
      </c>
      <c r="N149" s="284">
        <f t="shared" si="62"/>
        <v>60</v>
      </c>
    </row>
    <row r="150" spans="1:14" s="1" customFormat="1" ht="126.75" customHeight="1" x14ac:dyDescent="0.25">
      <c r="A150" s="591"/>
      <c r="B150" s="287" t="s">
        <v>95</v>
      </c>
      <c r="C150" s="288">
        <v>65</v>
      </c>
      <c r="D150" s="288">
        <v>65</v>
      </c>
      <c r="E150" s="289"/>
      <c r="F150" s="289"/>
      <c r="G150" s="289"/>
      <c r="H150" s="289"/>
      <c r="I150" s="289"/>
      <c r="J150" s="289"/>
      <c r="K150" s="288">
        <v>65</v>
      </c>
      <c r="L150" s="289">
        <v>65</v>
      </c>
      <c r="M150" s="286">
        <f t="shared" si="62"/>
        <v>65</v>
      </c>
      <c r="N150" s="284">
        <f t="shared" si="62"/>
        <v>65</v>
      </c>
    </row>
    <row r="151" spans="1:14" ht="54.75" customHeight="1" x14ac:dyDescent="0.2">
      <c r="A151" s="25" t="s">
        <v>16</v>
      </c>
      <c r="B151" s="58"/>
      <c r="C151" s="26">
        <f t="shared" ref="C151:N151" si="63">SUM(C149+C150)</f>
        <v>125</v>
      </c>
      <c r="D151" s="26">
        <f t="shared" si="63"/>
        <v>125</v>
      </c>
      <c r="E151" s="26">
        <f t="shared" si="63"/>
        <v>0</v>
      </c>
      <c r="F151" s="26">
        <f t="shared" si="63"/>
        <v>0</v>
      </c>
      <c r="G151" s="26">
        <f t="shared" si="63"/>
        <v>0</v>
      </c>
      <c r="H151" s="26">
        <f t="shared" si="63"/>
        <v>0</v>
      </c>
      <c r="I151" s="26">
        <f t="shared" si="63"/>
        <v>0</v>
      </c>
      <c r="J151" s="26">
        <f t="shared" si="63"/>
        <v>0</v>
      </c>
      <c r="K151" s="26">
        <f t="shared" si="63"/>
        <v>125</v>
      </c>
      <c r="L151" s="26">
        <f t="shared" si="63"/>
        <v>125</v>
      </c>
      <c r="M151" s="26">
        <f t="shared" si="63"/>
        <v>125</v>
      </c>
      <c r="N151" s="26">
        <f t="shared" si="63"/>
        <v>125</v>
      </c>
    </row>
    <row r="152" spans="1:14" ht="35.25" customHeight="1" x14ac:dyDescent="0.2">
      <c r="A152" s="595"/>
      <c r="B152" s="44" t="s">
        <v>76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175"/>
    </row>
    <row r="153" spans="1:14" ht="36.75" customHeight="1" x14ac:dyDescent="0.2">
      <c r="A153" s="596"/>
      <c r="B153" s="44" t="s">
        <v>77</v>
      </c>
      <c r="C153" s="26">
        <f t="shared" ref="C153:L153" si="64">SUM(C151+C152)</f>
        <v>125</v>
      </c>
      <c r="D153" s="26">
        <f t="shared" si="64"/>
        <v>125</v>
      </c>
      <c r="E153" s="26">
        <f t="shared" si="64"/>
        <v>0</v>
      </c>
      <c r="F153" s="26">
        <f t="shared" si="64"/>
        <v>0</v>
      </c>
      <c r="G153" s="26">
        <f t="shared" si="64"/>
        <v>0</v>
      </c>
      <c r="H153" s="26">
        <f t="shared" si="64"/>
        <v>0</v>
      </c>
      <c r="I153" s="26">
        <f t="shared" si="64"/>
        <v>0</v>
      </c>
      <c r="J153" s="26">
        <f t="shared" si="64"/>
        <v>0</v>
      </c>
      <c r="K153" s="26">
        <f t="shared" si="64"/>
        <v>125</v>
      </c>
      <c r="L153" s="26">
        <f t="shared" si="64"/>
        <v>125</v>
      </c>
      <c r="M153" s="26">
        <f>SUM(M151)</f>
        <v>125</v>
      </c>
      <c r="N153" s="26">
        <f>SUM(N151)</f>
        <v>125</v>
      </c>
    </row>
    <row r="154" spans="1:14" ht="39.75" customHeight="1" thickBot="1" x14ac:dyDescent="0.25">
      <c r="A154" s="588"/>
      <c r="B154" s="57" t="s">
        <v>78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176"/>
    </row>
    <row r="155" spans="1:14" ht="120" customHeight="1" x14ac:dyDescent="0.2">
      <c r="A155" s="281" t="s">
        <v>68</v>
      </c>
      <c r="B155" s="81" t="s">
        <v>69</v>
      </c>
      <c r="C155" s="41">
        <v>3570.1</v>
      </c>
      <c r="D155" s="41">
        <v>3570.1</v>
      </c>
      <c r="E155" s="41">
        <v>864.3</v>
      </c>
      <c r="F155" s="41">
        <v>864.3</v>
      </c>
      <c r="G155" s="41">
        <v>901.9</v>
      </c>
      <c r="H155" s="41">
        <v>977.8</v>
      </c>
      <c r="I155" s="41">
        <v>901.9</v>
      </c>
      <c r="J155" s="41">
        <v>864.3</v>
      </c>
      <c r="K155" s="41">
        <v>902</v>
      </c>
      <c r="L155" s="33">
        <v>863.7</v>
      </c>
      <c r="M155" s="190">
        <f>SUM(E155+G155+I155+K155)</f>
        <v>3570.1</v>
      </c>
      <c r="N155" s="191">
        <f>SUM(F155+H155+J155+L155)</f>
        <v>3570.0999999999995</v>
      </c>
    </row>
    <row r="156" spans="1:14" s="1" customFormat="1" ht="113.25" customHeight="1" x14ac:dyDescent="0.2">
      <c r="A156" s="282" t="s">
        <v>96</v>
      </c>
      <c r="B156" s="194" t="s">
        <v>135</v>
      </c>
      <c r="C156" s="26">
        <v>87</v>
      </c>
      <c r="D156" s="26">
        <v>87</v>
      </c>
      <c r="E156" s="26">
        <v>0</v>
      </c>
      <c r="F156" s="26">
        <v>0</v>
      </c>
      <c r="G156" s="26">
        <v>87</v>
      </c>
      <c r="H156" s="26">
        <v>87</v>
      </c>
      <c r="I156" s="26"/>
      <c r="J156" s="26"/>
      <c r="K156" s="26">
        <v>0</v>
      </c>
      <c r="L156" s="26">
        <v>0</v>
      </c>
      <c r="M156" s="188">
        <f>SUM(E156+G156+I156+K156)</f>
        <v>87</v>
      </c>
      <c r="N156" s="189">
        <f>SUM(F156+H156+J156+L156)</f>
        <v>87</v>
      </c>
    </row>
    <row r="157" spans="1:14" s="1" customFormat="1" ht="46.5" customHeight="1" x14ac:dyDescent="0.2">
      <c r="A157" s="52" t="s">
        <v>2</v>
      </c>
      <c r="B157" s="61"/>
      <c r="C157" s="55">
        <f t="shared" ref="C157:N157" si="65">SUM(C155+C151+C145+C133+C156)</f>
        <v>16644.099999999999</v>
      </c>
      <c r="D157" s="55">
        <f t="shared" si="65"/>
        <v>16644.099999999999</v>
      </c>
      <c r="E157" s="55">
        <f t="shared" si="65"/>
        <v>864.3</v>
      </c>
      <c r="F157" s="55">
        <f t="shared" si="65"/>
        <v>864.3</v>
      </c>
      <c r="G157" s="55">
        <f t="shared" si="65"/>
        <v>4745.8999999999996</v>
      </c>
      <c r="H157" s="55">
        <f t="shared" si="65"/>
        <v>4794.3999999999996</v>
      </c>
      <c r="I157" s="55">
        <f t="shared" si="65"/>
        <v>971.9</v>
      </c>
      <c r="J157" s="55">
        <f t="shared" si="65"/>
        <v>904.3</v>
      </c>
      <c r="K157" s="55">
        <f t="shared" si="65"/>
        <v>10062</v>
      </c>
      <c r="L157" s="55">
        <f t="shared" si="65"/>
        <v>1334.2</v>
      </c>
      <c r="M157" s="55">
        <f t="shared" si="65"/>
        <v>16644.099999999999</v>
      </c>
      <c r="N157" s="55">
        <f t="shared" si="65"/>
        <v>7897.2</v>
      </c>
    </row>
    <row r="158" spans="1:14" s="1" customFormat="1" ht="31.5" customHeight="1" x14ac:dyDescent="0.2">
      <c r="A158" s="52"/>
      <c r="B158" s="63" t="s">
        <v>76</v>
      </c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90"/>
    </row>
    <row r="159" spans="1:14" s="1" customFormat="1" ht="33.75" customHeight="1" x14ac:dyDescent="0.2">
      <c r="A159" s="52"/>
      <c r="B159" s="63" t="s">
        <v>77</v>
      </c>
      <c r="C159" s="55">
        <f t="shared" ref="C159:I159" si="66">SUM(C155+C153+C147+C135+C156)</f>
        <v>16344.1</v>
      </c>
      <c r="D159" s="55">
        <f t="shared" si="66"/>
        <v>16344.1</v>
      </c>
      <c r="E159" s="55">
        <f t="shared" si="66"/>
        <v>864.3</v>
      </c>
      <c r="F159" s="55">
        <f t="shared" si="66"/>
        <v>864.3</v>
      </c>
      <c r="G159" s="55">
        <f t="shared" si="66"/>
        <v>4745.8999999999996</v>
      </c>
      <c r="H159" s="55">
        <f t="shared" si="66"/>
        <v>4794.3999999999996</v>
      </c>
      <c r="I159" s="55">
        <f t="shared" si="66"/>
        <v>971.9</v>
      </c>
      <c r="J159" s="55">
        <f>SUM(J155+J153+J147+J135)</f>
        <v>904.3</v>
      </c>
      <c r="K159" s="55">
        <f>SUM(K155+K153+K147+K135+K156)</f>
        <v>9762</v>
      </c>
      <c r="L159" s="55">
        <f>SUM(L155+L153+L147+L135+L156)</f>
        <v>1041.7</v>
      </c>
      <c r="M159" s="55">
        <f>SUM(M156+M155+M153+M147+M135)</f>
        <v>16344.1</v>
      </c>
      <c r="N159" s="193">
        <f>SUM(N156+N155+N153+N147+N135)</f>
        <v>7897.2</v>
      </c>
    </row>
    <row r="160" spans="1:14" s="1" customFormat="1" ht="41.25" customHeight="1" x14ac:dyDescent="0.2">
      <c r="A160" s="389"/>
      <c r="B160" s="112" t="s">
        <v>78</v>
      </c>
      <c r="C160" s="390">
        <f t="shared" ref="C160:K160" si="67">SUM(C154+C148+C136)</f>
        <v>300</v>
      </c>
      <c r="D160" s="390">
        <f t="shared" si="67"/>
        <v>300</v>
      </c>
      <c r="E160" s="390">
        <f t="shared" si="67"/>
        <v>0</v>
      </c>
      <c r="F160" s="390">
        <f t="shared" si="67"/>
        <v>0</v>
      </c>
      <c r="G160" s="390">
        <f t="shared" si="67"/>
        <v>0</v>
      </c>
      <c r="H160" s="390">
        <f t="shared" si="67"/>
        <v>0</v>
      </c>
      <c r="I160" s="390">
        <f t="shared" si="67"/>
        <v>0</v>
      </c>
      <c r="J160" s="390">
        <f t="shared" si="67"/>
        <v>0</v>
      </c>
      <c r="K160" s="390">
        <f t="shared" si="67"/>
        <v>300</v>
      </c>
      <c r="L160" s="390">
        <f>SUM(L148)</f>
        <v>0</v>
      </c>
      <c r="M160" s="390">
        <f>SUM(M144)</f>
        <v>300</v>
      </c>
      <c r="N160" s="391"/>
    </row>
    <row r="161" spans="1:15" s="1" customFormat="1" ht="27.75" customHeight="1" x14ac:dyDescent="0.25">
      <c r="A161" s="620" t="s">
        <v>34</v>
      </c>
      <c r="B161" s="621"/>
      <c r="C161" s="621"/>
      <c r="D161" s="621"/>
      <c r="E161" s="621"/>
      <c r="F161" s="621"/>
      <c r="G161" s="621"/>
      <c r="H161" s="621"/>
      <c r="I161" s="621"/>
      <c r="J161" s="621"/>
      <c r="K161" s="621"/>
      <c r="L161" s="621"/>
      <c r="M161" s="602"/>
      <c r="N161" s="622"/>
    </row>
    <row r="162" spans="1:15" s="1" customFormat="1" ht="54.75" customHeight="1" x14ac:dyDescent="0.2">
      <c r="A162" s="371" t="s">
        <v>90</v>
      </c>
      <c r="B162" s="392" t="s">
        <v>136</v>
      </c>
      <c r="C162" s="275">
        <v>4600</v>
      </c>
      <c r="D162" s="275">
        <v>4600</v>
      </c>
      <c r="E162" s="393">
        <v>740.5</v>
      </c>
      <c r="F162" s="276">
        <v>740.5</v>
      </c>
      <c r="G162" s="252">
        <v>1286.5</v>
      </c>
      <c r="H162" s="252">
        <v>1027.2</v>
      </c>
      <c r="I162" s="252">
        <v>1286.5</v>
      </c>
      <c r="J162" s="277">
        <v>923.7</v>
      </c>
      <c r="K162" s="277">
        <v>1286.5</v>
      </c>
      <c r="L162" s="278">
        <v>1466.4</v>
      </c>
      <c r="M162" s="393">
        <f t="shared" ref="M162:N162" si="68">SUM(E162+G162+I162+K162)</f>
        <v>4600</v>
      </c>
      <c r="N162" s="393">
        <f t="shared" si="68"/>
        <v>4157.8</v>
      </c>
    </row>
    <row r="163" spans="1:15" ht="18" customHeight="1" x14ac:dyDescent="0.2">
      <c r="A163" s="25" t="s">
        <v>16</v>
      </c>
      <c r="B163" s="58"/>
      <c r="C163" s="98">
        <f t="shared" ref="C163:N163" si="69">SUM(C162)</f>
        <v>4600</v>
      </c>
      <c r="D163" s="98">
        <f t="shared" si="69"/>
        <v>4600</v>
      </c>
      <c r="E163" s="98">
        <f t="shared" si="69"/>
        <v>740.5</v>
      </c>
      <c r="F163" s="98">
        <f t="shared" si="69"/>
        <v>740.5</v>
      </c>
      <c r="G163" s="98">
        <f t="shared" si="69"/>
        <v>1286.5</v>
      </c>
      <c r="H163" s="98">
        <f t="shared" si="69"/>
        <v>1027.2</v>
      </c>
      <c r="I163" s="98">
        <f t="shared" si="69"/>
        <v>1286.5</v>
      </c>
      <c r="J163" s="98">
        <f t="shared" si="69"/>
        <v>923.7</v>
      </c>
      <c r="K163" s="98">
        <f t="shared" si="69"/>
        <v>1286.5</v>
      </c>
      <c r="L163" s="98">
        <f t="shared" si="69"/>
        <v>1466.4</v>
      </c>
      <c r="M163" s="98">
        <f t="shared" si="69"/>
        <v>4600</v>
      </c>
      <c r="N163" s="98">
        <f t="shared" si="69"/>
        <v>4157.8</v>
      </c>
    </row>
    <row r="164" spans="1:15" ht="26.25" customHeight="1" x14ac:dyDescent="0.2">
      <c r="A164" s="79"/>
      <c r="B164" s="44" t="s">
        <v>76</v>
      </c>
      <c r="C164" s="98"/>
      <c r="D164" s="98"/>
      <c r="E164" s="99"/>
      <c r="F164" s="99"/>
      <c r="G164" s="99"/>
      <c r="H164" s="99"/>
      <c r="I164" s="100"/>
      <c r="J164" s="100"/>
      <c r="K164" s="101"/>
      <c r="L164" s="100"/>
      <c r="M164" s="102"/>
      <c r="N164" s="32"/>
    </row>
    <row r="165" spans="1:15" ht="37.5" customHeight="1" x14ac:dyDescent="0.2">
      <c r="A165" s="79"/>
      <c r="B165" s="44" t="s">
        <v>77</v>
      </c>
      <c r="C165" s="98">
        <f t="shared" ref="C165:N165" si="70">SUM(C162)</f>
        <v>4600</v>
      </c>
      <c r="D165" s="98">
        <f t="shared" si="70"/>
        <v>4600</v>
      </c>
      <c r="E165" s="98">
        <f t="shared" si="70"/>
        <v>740.5</v>
      </c>
      <c r="F165" s="98">
        <f t="shared" si="70"/>
        <v>740.5</v>
      </c>
      <c r="G165" s="98">
        <f t="shared" si="70"/>
        <v>1286.5</v>
      </c>
      <c r="H165" s="98">
        <f t="shared" si="70"/>
        <v>1027.2</v>
      </c>
      <c r="I165" s="98">
        <f t="shared" si="70"/>
        <v>1286.5</v>
      </c>
      <c r="J165" s="98">
        <f t="shared" si="70"/>
        <v>923.7</v>
      </c>
      <c r="K165" s="98">
        <f t="shared" si="70"/>
        <v>1286.5</v>
      </c>
      <c r="L165" s="98">
        <f t="shared" si="70"/>
        <v>1466.4</v>
      </c>
      <c r="M165" s="98">
        <f t="shared" si="70"/>
        <v>4600</v>
      </c>
      <c r="N165" s="98">
        <f t="shared" si="70"/>
        <v>4157.8</v>
      </c>
    </row>
    <row r="166" spans="1:15" ht="35.25" customHeight="1" thickBot="1" x14ac:dyDescent="0.25">
      <c r="A166" s="25"/>
      <c r="B166" s="57" t="s">
        <v>78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174"/>
    </row>
    <row r="167" spans="1:15" ht="54.75" customHeight="1" x14ac:dyDescent="0.2">
      <c r="A167" s="370" t="s">
        <v>35</v>
      </c>
      <c r="B167" s="270" t="s">
        <v>136</v>
      </c>
      <c r="C167" s="271">
        <v>1710</v>
      </c>
      <c r="D167" s="272">
        <v>1710</v>
      </c>
      <c r="E167" s="272">
        <v>300</v>
      </c>
      <c r="F167" s="272">
        <v>249.8</v>
      </c>
      <c r="G167" s="272">
        <v>470</v>
      </c>
      <c r="H167" s="272">
        <v>483.5</v>
      </c>
      <c r="I167" s="272">
        <v>470</v>
      </c>
      <c r="J167" s="273">
        <v>336.1</v>
      </c>
      <c r="K167" s="273">
        <v>470</v>
      </c>
      <c r="L167" s="272">
        <v>549</v>
      </c>
      <c r="M167" s="274">
        <f t="shared" ref="M167:N167" si="71">SUM(E167+G167+I167+K167)</f>
        <v>1710</v>
      </c>
      <c r="N167" s="274">
        <f t="shared" si="71"/>
        <v>1618.4</v>
      </c>
    </row>
    <row r="168" spans="1:15" s="1" customFormat="1" ht="47.25" customHeight="1" x14ac:dyDescent="0.2">
      <c r="A168" s="25" t="s">
        <v>16</v>
      </c>
      <c r="B168" s="58"/>
      <c r="C168" s="103">
        <f t="shared" ref="C168:N168" si="72">SUM(C167)</f>
        <v>1710</v>
      </c>
      <c r="D168" s="103">
        <f t="shared" si="72"/>
        <v>1710</v>
      </c>
      <c r="E168" s="103">
        <f t="shared" si="72"/>
        <v>300</v>
      </c>
      <c r="F168" s="103">
        <f t="shared" si="72"/>
        <v>249.8</v>
      </c>
      <c r="G168" s="103">
        <f t="shared" si="72"/>
        <v>470</v>
      </c>
      <c r="H168" s="103">
        <f t="shared" si="72"/>
        <v>483.5</v>
      </c>
      <c r="I168" s="103">
        <f t="shared" si="72"/>
        <v>470</v>
      </c>
      <c r="J168" s="103">
        <f t="shared" si="72"/>
        <v>336.1</v>
      </c>
      <c r="K168" s="103">
        <f t="shared" si="72"/>
        <v>470</v>
      </c>
      <c r="L168" s="103">
        <f t="shared" si="72"/>
        <v>549</v>
      </c>
      <c r="M168" s="103">
        <f t="shared" si="72"/>
        <v>1710</v>
      </c>
      <c r="N168" s="103">
        <f t="shared" si="72"/>
        <v>1618.4</v>
      </c>
    </row>
    <row r="169" spans="1:15" ht="27.75" customHeight="1" x14ac:dyDescent="0.2">
      <c r="A169" s="595"/>
      <c r="B169" s="44" t="s">
        <v>76</v>
      </c>
      <c r="C169" s="103"/>
      <c r="D169" s="103"/>
      <c r="E169" s="103"/>
      <c r="F169" s="103"/>
      <c r="G169" s="103"/>
      <c r="H169" s="103"/>
      <c r="I169" s="104"/>
      <c r="J169" s="104"/>
      <c r="K169" s="104"/>
      <c r="L169" s="100"/>
      <c r="M169" s="105"/>
      <c r="N169" s="32"/>
    </row>
    <row r="170" spans="1:15" ht="21" customHeight="1" x14ac:dyDescent="0.2">
      <c r="A170" s="596"/>
      <c r="B170" s="44" t="s">
        <v>77</v>
      </c>
      <c r="C170" s="103">
        <f t="shared" ref="C170:N170" si="73">SUM(C167)</f>
        <v>1710</v>
      </c>
      <c r="D170" s="103">
        <f t="shared" si="73"/>
        <v>1710</v>
      </c>
      <c r="E170" s="103">
        <f t="shared" si="73"/>
        <v>300</v>
      </c>
      <c r="F170" s="103">
        <f t="shared" si="73"/>
        <v>249.8</v>
      </c>
      <c r="G170" s="103">
        <f t="shared" si="73"/>
        <v>470</v>
      </c>
      <c r="H170" s="103">
        <f t="shared" si="73"/>
        <v>483.5</v>
      </c>
      <c r="I170" s="103">
        <f t="shared" si="73"/>
        <v>470</v>
      </c>
      <c r="J170" s="103">
        <f t="shared" si="73"/>
        <v>336.1</v>
      </c>
      <c r="K170" s="103">
        <f t="shared" si="73"/>
        <v>470</v>
      </c>
      <c r="L170" s="103">
        <f t="shared" si="73"/>
        <v>549</v>
      </c>
      <c r="M170" s="103">
        <f t="shared" si="73"/>
        <v>1710</v>
      </c>
      <c r="N170" s="103">
        <f t="shared" si="73"/>
        <v>1618.4</v>
      </c>
      <c r="O170" s="128"/>
    </row>
    <row r="171" spans="1:15" ht="31.5" x14ac:dyDescent="0.2">
      <c r="A171" s="596"/>
      <c r="B171" s="106" t="s">
        <v>78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174"/>
      <c r="O171" s="128"/>
    </row>
    <row r="172" spans="1:15" ht="18.75" x14ac:dyDescent="0.2">
      <c r="A172" s="50" t="s">
        <v>2</v>
      </c>
      <c r="B172" s="61"/>
      <c r="C172" s="55">
        <f t="shared" ref="C172:N172" si="74">SUM(C168+C163)</f>
        <v>6310</v>
      </c>
      <c r="D172" s="55">
        <f t="shared" si="74"/>
        <v>6310</v>
      </c>
      <c r="E172" s="55">
        <f t="shared" si="74"/>
        <v>1040.5</v>
      </c>
      <c r="F172" s="55">
        <f t="shared" si="74"/>
        <v>990.3</v>
      </c>
      <c r="G172" s="55">
        <f t="shared" si="74"/>
        <v>1756.5</v>
      </c>
      <c r="H172" s="55">
        <f t="shared" si="74"/>
        <v>1510.7</v>
      </c>
      <c r="I172" s="55">
        <f t="shared" si="74"/>
        <v>1756.5</v>
      </c>
      <c r="J172" s="55">
        <f t="shared" si="74"/>
        <v>1259.8000000000002</v>
      </c>
      <c r="K172" s="55">
        <f t="shared" si="74"/>
        <v>1756.5</v>
      </c>
      <c r="L172" s="55">
        <f t="shared" si="74"/>
        <v>2015.4</v>
      </c>
      <c r="M172" s="55">
        <f t="shared" si="74"/>
        <v>6310</v>
      </c>
      <c r="N172" s="55">
        <f t="shared" si="74"/>
        <v>5776.2000000000007</v>
      </c>
      <c r="O172" s="128"/>
    </row>
    <row r="173" spans="1:15" s="1" customFormat="1" ht="32.25" customHeight="1" x14ac:dyDescent="0.2">
      <c r="A173" s="107"/>
      <c r="B173" s="63" t="s">
        <v>76</v>
      </c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90"/>
      <c r="O173" s="197"/>
    </row>
    <row r="174" spans="1:15" s="1" customFormat="1" ht="32.25" customHeight="1" x14ac:dyDescent="0.2">
      <c r="A174" s="107"/>
      <c r="B174" s="63" t="s">
        <v>77</v>
      </c>
      <c r="C174" s="55">
        <f t="shared" ref="C174:N174" si="75">SUM(C170+C165)</f>
        <v>6310</v>
      </c>
      <c r="D174" s="55">
        <f t="shared" si="75"/>
        <v>6310</v>
      </c>
      <c r="E174" s="55">
        <f t="shared" si="75"/>
        <v>1040.5</v>
      </c>
      <c r="F174" s="55">
        <f t="shared" si="75"/>
        <v>990.3</v>
      </c>
      <c r="G174" s="55">
        <f t="shared" si="75"/>
        <v>1756.5</v>
      </c>
      <c r="H174" s="55">
        <f t="shared" si="75"/>
        <v>1510.7</v>
      </c>
      <c r="I174" s="55">
        <f t="shared" si="75"/>
        <v>1756.5</v>
      </c>
      <c r="J174" s="55">
        <f t="shared" si="75"/>
        <v>1259.8000000000002</v>
      </c>
      <c r="K174" s="55">
        <f t="shared" si="75"/>
        <v>1756.5</v>
      </c>
      <c r="L174" s="55">
        <f t="shared" si="75"/>
        <v>2015.4</v>
      </c>
      <c r="M174" s="55">
        <f t="shared" si="75"/>
        <v>6310</v>
      </c>
      <c r="N174" s="55">
        <f t="shared" si="75"/>
        <v>5776.2000000000007</v>
      </c>
    </row>
    <row r="175" spans="1:15" s="1" customFormat="1" ht="32.25" customHeight="1" x14ac:dyDescent="0.2">
      <c r="A175" s="50"/>
      <c r="B175" s="112" t="s">
        <v>78</v>
      </c>
      <c r="C175" s="51">
        <f t="shared" ref="C175:L175" si="76">SUM(C171+C166)</f>
        <v>0</v>
      </c>
      <c r="D175" s="51">
        <f t="shared" si="76"/>
        <v>0</v>
      </c>
      <c r="E175" s="51">
        <f t="shared" si="76"/>
        <v>0</v>
      </c>
      <c r="F175" s="51">
        <f t="shared" si="76"/>
        <v>0</v>
      </c>
      <c r="G175" s="51">
        <f t="shared" si="76"/>
        <v>0</v>
      </c>
      <c r="H175" s="51">
        <f t="shared" si="76"/>
        <v>0</v>
      </c>
      <c r="I175" s="51">
        <f t="shared" si="76"/>
        <v>0</v>
      </c>
      <c r="J175" s="51">
        <f t="shared" si="76"/>
        <v>0</v>
      </c>
      <c r="K175" s="51">
        <f t="shared" si="76"/>
        <v>0</v>
      </c>
      <c r="L175" s="51">
        <f t="shared" si="76"/>
        <v>0</v>
      </c>
      <c r="M175" s="390"/>
      <c r="N175" s="391"/>
    </row>
    <row r="176" spans="1:15" s="1" customFormat="1" ht="32.25" customHeight="1" x14ac:dyDescent="0.25">
      <c r="A176" s="620" t="s">
        <v>36</v>
      </c>
      <c r="B176" s="621"/>
      <c r="C176" s="621"/>
      <c r="D176" s="621"/>
      <c r="E176" s="621"/>
      <c r="F176" s="621"/>
      <c r="G176" s="621"/>
      <c r="H176" s="621"/>
      <c r="I176" s="621"/>
      <c r="J176" s="621"/>
      <c r="K176" s="621"/>
      <c r="L176" s="621"/>
      <c r="M176" s="602"/>
      <c r="N176" s="622"/>
    </row>
    <row r="177" spans="1:15" s="1" customFormat="1" ht="64.5" customHeight="1" x14ac:dyDescent="0.2">
      <c r="A177" s="589" t="s">
        <v>37</v>
      </c>
      <c r="B177" s="545" t="s">
        <v>59</v>
      </c>
      <c r="C177" s="541">
        <f>C179+C180</f>
        <v>1030</v>
      </c>
      <c r="D177" s="541">
        <f>D179+D180</f>
        <v>1030</v>
      </c>
      <c r="E177" s="542">
        <v>257.5</v>
      </c>
      <c r="F177" s="542">
        <f t="shared" ref="F177:L177" si="77">F179+F180</f>
        <v>0</v>
      </c>
      <c r="G177" s="542">
        <v>257.5</v>
      </c>
      <c r="H177" s="542">
        <v>730</v>
      </c>
      <c r="I177" s="542">
        <v>257.5</v>
      </c>
      <c r="J177" s="542">
        <f t="shared" si="77"/>
        <v>0</v>
      </c>
      <c r="K177" s="542">
        <v>257.5</v>
      </c>
      <c r="L177" s="542">
        <f t="shared" si="77"/>
        <v>0</v>
      </c>
      <c r="M177" s="543">
        <f>K177+I177+G177+E177</f>
        <v>1030</v>
      </c>
      <c r="N177" s="544">
        <f>SUM(F177+H177+J177+L177)</f>
        <v>730</v>
      </c>
    </row>
    <row r="178" spans="1:15" ht="16.5" thickBot="1" x14ac:dyDescent="0.25">
      <c r="A178" s="586"/>
      <c r="B178" s="355" t="s">
        <v>76</v>
      </c>
      <c r="C178" s="394"/>
      <c r="D178" s="394"/>
      <c r="E178" s="395"/>
      <c r="F178" s="395"/>
      <c r="G178" s="395"/>
      <c r="H178" s="395"/>
      <c r="I178" s="398"/>
      <c r="J178" s="395"/>
      <c r="K178" s="395"/>
      <c r="L178" s="396"/>
      <c r="M178" s="267"/>
      <c r="N178" s="540"/>
    </row>
    <row r="179" spans="1:15" ht="39.75" customHeight="1" x14ac:dyDescent="0.2">
      <c r="A179" s="586"/>
      <c r="B179" s="355" t="s">
        <v>77</v>
      </c>
      <c r="C179" s="394">
        <v>1030</v>
      </c>
      <c r="D179" s="394">
        <v>1030</v>
      </c>
      <c r="E179" s="405">
        <v>257.5</v>
      </c>
      <c r="F179" s="395">
        <v>0</v>
      </c>
      <c r="G179" s="395">
        <v>257.5</v>
      </c>
      <c r="H179" s="395">
        <v>730</v>
      </c>
      <c r="I179" s="398">
        <v>257.5</v>
      </c>
      <c r="J179" s="395">
        <v>0</v>
      </c>
      <c r="K179" s="395">
        <v>257.5</v>
      </c>
      <c r="L179" s="397">
        <v>0</v>
      </c>
      <c r="M179" s="268">
        <f>SUM(E179+G179+I179+K179)</f>
        <v>1030</v>
      </c>
      <c r="N179" s="488">
        <f>SUM(F179+H179+J179+L179)</f>
        <v>730</v>
      </c>
      <c r="O179" s="509"/>
    </row>
    <row r="180" spans="1:15" ht="32.25" thickBot="1" x14ac:dyDescent="0.25">
      <c r="A180" s="586"/>
      <c r="B180" s="355" t="s">
        <v>78</v>
      </c>
      <c r="C180" s="394"/>
      <c r="D180" s="394"/>
      <c r="E180" s="395"/>
      <c r="F180" s="395"/>
      <c r="G180" s="395"/>
      <c r="H180" s="395"/>
      <c r="I180" s="398"/>
      <c r="J180" s="395"/>
      <c r="K180" s="395"/>
      <c r="L180" s="396"/>
      <c r="M180" s="267"/>
      <c r="N180" s="489"/>
      <c r="O180" s="510"/>
    </row>
    <row r="181" spans="1:15" ht="94.5" x14ac:dyDescent="0.2">
      <c r="A181" s="586"/>
      <c r="B181" s="355" t="s">
        <v>137</v>
      </c>
      <c r="C181" s="394">
        <f>C183+C184</f>
        <v>111202.8</v>
      </c>
      <c r="D181" s="394">
        <f>D183+D184</f>
        <v>111202.8</v>
      </c>
      <c r="E181" s="395">
        <f>E183+E184</f>
        <v>25280</v>
      </c>
      <c r="F181" s="395">
        <f>F183+F184</f>
        <v>25280</v>
      </c>
      <c r="G181" s="395">
        <f t="shared" ref="G181:L181" si="78">G183+G184</f>
        <v>1721.7</v>
      </c>
      <c r="H181" s="395">
        <f t="shared" si="78"/>
        <v>72223.299999999988</v>
      </c>
      <c r="I181" s="395">
        <f t="shared" si="78"/>
        <v>856.4</v>
      </c>
      <c r="J181" s="395">
        <f t="shared" si="78"/>
        <v>3223.7</v>
      </c>
      <c r="K181" s="395">
        <f>K183+K184</f>
        <v>83344.7</v>
      </c>
      <c r="L181" s="395">
        <f t="shared" si="78"/>
        <v>4637.3</v>
      </c>
      <c r="M181" s="266">
        <f>K181+I181+G181+E181</f>
        <v>111202.79999999999</v>
      </c>
      <c r="N181" s="488">
        <f>SUM(F181+H181+J181+L181)</f>
        <v>105364.29999999999</v>
      </c>
      <c r="O181" s="510"/>
    </row>
    <row r="182" spans="1:15" ht="15.75" x14ac:dyDescent="0.2">
      <c r="A182" s="586"/>
      <c r="B182" s="355" t="s">
        <v>76</v>
      </c>
      <c r="C182" s="394"/>
      <c r="D182" s="394"/>
      <c r="E182" s="395"/>
      <c r="F182" s="395"/>
      <c r="G182" s="395"/>
      <c r="H182" s="395"/>
      <c r="I182" s="398"/>
      <c r="J182" s="395"/>
      <c r="K182" s="395"/>
      <c r="L182" s="396"/>
      <c r="M182" s="267"/>
      <c r="N182" s="489"/>
      <c r="O182" s="510"/>
    </row>
    <row r="183" spans="1:15" ht="30.75" customHeight="1" x14ac:dyDescent="0.2">
      <c r="A183" s="586"/>
      <c r="B183" s="355" t="s">
        <v>77</v>
      </c>
      <c r="C183" s="394">
        <v>3336.6</v>
      </c>
      <c r="D183" s="394">
        <v>3336.6</v>
      </c>
      <c r="E183" s="395">
        <v>758.5</v>
      </c>
      <c r="F183" s="395">
        <v>758.5</v>
      </c>
      <c r="G183" s="398">
        <v>1721.7</v>
      </c>
      <c r="H183" s="395">
        <v>1166.9000000000001</v>
      </c>
      <c r="I183" s="398">
        <v>856.4</v>
      </c>
      <c r="J183" s="395">
        <v>1096.8</v>
      </c>
      <c r="K183" s="394"/>
      <c r="L183" s="396">
        <v>139.19999999999999</v>
      </c>
      <c r="M183" s="268">
        <f>SUM(E183+G183+I183+K183)</f>
        <v>3336.6</v>
      </c>
      <c r="N183" s="488">
        <f>SUM(F183+H183+J183+L183)</f>
        <v>3161.3999999999996</v>
      </c>
      <c r="O183" s="510"/>
    </row>
    <row r="184" spans="1:15" ht="32.25" thickBot="1" x14ac:dyDescent="0.25">
      <c r="A184" s="586"/>
      <c r="B184" s="355" t="s">
        <v>78</v>
      </c>
      <c r="C184" s="394">
        <v>107866.2</v>
      </c>
      <c r="D184" s="394">
        <v>107866.2</v>
      </c>
      <c r="E184" s="395">
        <v>24521.5</v>
      </c>
      <c r="F184" s="395">
        <v>24521.5</v>
      </c>
      <c r="G184" s="395"/>
      <c r="H184" s="395">
        <v>71056.399999999994</v>
      </c>
      <c r="I184" s="398"/>
      <c r="J184" s="395">
        <v>2126.9</v>
      </c>
      <c r="K184" s="395">
        <v>83344.7</v>
      </c>
      <c r="L184" s="396">
        <v>4498.1000000000004</v>
      </c>
      <c r="M184" s="268">
        <f>SUM(E184+G184+I184+K184)</f>
        <v>107866.2</v>
      </c>
      <c r="N184" s="488">
        <f>SUM(F184+H184+J184+L184)</f>
        <v>102202.9</v>
      </c>
      <c r="O184" s="510"/>
    </row>
    <row r="185" spans="1:15" ht="84.75" customHeight="1" x14ac:dyDescent="0.2">
      <c r="A185" s="586"/>
      <c r="B185" s="355" t="s">
        <v>164</v>
      </c>
      <c r="C185" s="394">
        <v>3516.7</v>
      </c>
      <c r="D185" s="394">
        <v>3516.7</v>
      </c>
      <c r="E185" s="395"/>
      <c r="F185" s="395"/>
      <c r="G185" s="394">
        <v>3516.7</v>
      </c>
      <c r="H185" s="395">
        <v>782.2</v>
      </c>
      <c r="I185" s="398"/>
      <c r="J185" s="395">
        <v>2159.4</v>
      </c>
      <c r="K185" s="395"/>
      <c r="L185" s="396">
        <v>574.5</v>
      </c>
      <c r="M185" s="266">
        <f>K185+I185+G185+E185</f>
        <v>3516.7</v>
      </c>
      <c r="N185" s="488">
        <f>SUM(F185+H185+J185+L185)</f>
        <v>3516.1000000000004</v>
      </c>
      <c r="O185" s="510"/>
    </row>
    <row r="186" spans="1:15" ht="24" customHeight="1" x14ac:dyDescent="0.2">
      <c r="A186" s="586"/>
      <c r="B186" s="355" t="s">
        <v>76</v>
      </c>
      <c r="C186" s="394"/>
      <c r="D186" s="394"/>
      <c r="E186" s="395"/>
      <c r="F186" s="395"/>
      <c r="G186" s="395"/>
      <c r="H186" s="395"/>
      <c r="I186" s="398"/>
      <c r="J186" s="395"/>
      <c r="K186" s="395"/>
      <c r="L186" s="396"/>
      <c r="M186" s="267"/>
      <c r="N186" s="489"/>
      <c r="O186" s="510"/>
    </row>
    <row r="187" spans="1:15" ht="33" customHeight="1" x14ac:dyDescent="0.2">
      <c r="A187" s="586"/>
      <c r="B187" s="355" t="s">
        <v>77</v>
      </c>
      <c r="C187" s="394">
        <v>3516.7</v>
      </c>
      <c r="D187" s="394">
        <v>3516.7</v>
      </c>
      <c r="E187" s="395"/>
      <c r="F187" s="395"/>
      <c r="G187" s="394">
        <v>3516.7</v>
      </c>
      <c r="H187" s="395">
        <v>782.2</v>
      </c>
      <c r="I187" s="398"/>
      <c r="J187" s="395">
        <v>2159.4</v>
      </c>
      <c r="K187" s="395"/>
      <c r="L187" s="396">
        <v>574.5</v>
      </c>
      <c r="M187" s="268">
        <f>SUM(E187+G187+I187+K187)</f>
        <v>3516.7</v>
      </c>
      <c r="N187" s="488">
        <f>SUM(F187+H187+J187+L187)</f>
        <v>3516.1000000000004</v>
      </c>
      <c r="O187" s="510"/>
    </row>
    <row r="188" spans="1:15" ht="31.5" x14ac:dyDescent="0.2">
      <c r="A188" s="586"/>
      <c r="B188" s="355" t="s">
        <v>78</v>
      </c>
      <c r="C188" s="394"/>
      <c r="D188" s="394"/>
      <c r="E188" s="395"/>
      <c r="F188" s="395"/>
      <c r="G188" s="395"/>
      <c r="H188" s="395"/>
      <c r="I188" s="398"/>
      <c r="J188" s="395"/>
      <c r="K188" s="395"/>
      <c r="L188" s="396"/>
      <c r="M188" s="267"/>
      <c r="N188" s="489"/>
      <c r="O188" s="510"/>
    </row>
    <row r="189" spans="1:15" ht="78.75" x14ac:dyDescent="0.2">
      <c r="A189" s="586"/>
      <c r="B189" s="407" t="s">
        <v>80</v>
      </c>
      <c r="C189" s="394">
        <f>C191+C192</f>
        <v>9613.4</v>
      </c>
      <c r="D189" s="394">
        <f>D191+D192</f>
        <v>9613.4</v>
      </c>
      <c r="E189" s="394">
        <f t="shared" ref="E189:K189" si="79">E191+E192</f>
        <v>2175</v>
      </c>
      <c r="F189" s="394">
        <f t="shared" si="79"/>
        <v>2175</v>
      </c>
      <c r="G189" s="394">
        <f t="shared" si="79"/>
        <v>2479.4</v>
      </c>
      <c r="H189" s="394">
        <f t="shared" si="79"/>
        <v>2476.5</v>
      </c>
      <c r="I189" s="394">
        <f t="shared" si="79"/>
        <v>2479.5</v>
      </c>
      <c r="J189" s="394">
        <v>2478</v>
      </c>
      <c r="K189" s="394">
        <f t="shared" si="79"/>
        <v>2479.5</v>
      </c>
      <c r="L189" s="394">
        <v>2483.8000000000002</v>
      </c>
      <c r="M189" s="268">
        <f>SUM(E189+G189+I189+K189)</f>
        <v>9613.4</v>
      </c>
      <c r="N189" s="490">
        <f>SUM(F189+H189+J189+L189)</f>
        <v>9613.2999999999993</v>
      </c>
      <c r="O189" s="510"/>
    </row>
    <row r="190" spans="1:15" ht="15.75" x14ac:dyDescent="0.2">
      <c r="A190" s="586"/>
      <c r="B190" s="355" t="s">
        <v>76</v>
      </c>
      <c r="C190" s="394"/>
      <c r="D190" s="394"/>
      <c r="E190" s="394"/>
      <c r="F190" s="394"/>
      <c r="G190" s="394"/>
      <c r="H190" s="394"/>
      <c r="I190" s="394"/>
      <c r="J190" s="394"/>
      <c r="K190" s="401"/>
      <c r="L190" s="397"/>
      <c r="M190" s="268"/>
      <c r="N190" s="490"/>
      <c r="O190" s="510"/>
    </row>
    <row r="191" spans="1:15" ht="25.5" customHeight="1" x14ac:dyDescent="0.2">
      <c r="A191" s="586"/>
      <c r="B191" s="355" t="s">
        <v>77</v>
      </c>
      <c r="C191" s="394">
        <v>9613.4</v>
      </c>
      <c r="D191" s="394">
        <f>C191</f>
        <v>9613.4</v>
      </c>
      <c r="E191" s="394">
        <v>2175</v>
      </c>
      <c r="F191" s="394">
        <v>2175</v>
      </c>
      <c r="G191" s="394">
        <v>2479.4</v>
      </c>
      <c r="H191" s="394">
        <v>2476.5</v>
      </c>
      <c r="I191" s="394">
        <v>2479.5</v>
      </c>
      <c r="J191" s="394">
        <v>2478</v>
      </c>
      <c r="K191" s="401">
        <v>2479.5</v>
      </c>
      <c r="L191" s="397">
        <v>2483.8000000000002</v>
      </c>
      <c r="M191" s="268">
        <f>SUM(E191+G191+I191+K191)</f>
        <v>9613.4</v>
      </c>
      <c r="N191" s="490">
        <f>SUM(F191+H191+J191+L191)</f>
        <v>9613.2999999999993</v>
      </c>
      <c r="O191" s="511"/>
    </row>
    <row r="192" spans="1:15" ht="33.75" customHeight="1" x14ac:dyDescent="0.2">
      <c r="A192" s="586"/>
      <c r="B192" s="355" t="s">
        <v>78</v>
      </c>
      <c r="C192" s="394"/>
      <c r="D192" s="394"/>
      <c r="E192" s="394"/>
      <c r="F192" s="394"/>
      <c r="G192" s="394"/>
      <c r="H192" s="394"/>
      <c r="I192" s="394"/>
      <c r="J192" s="394"/>
      <c r="K192" s="401"/>
      <c r="L192" s="397"/>
      <c r="M192" s="268"/>
      <c r="N192" s="488"/>
      <c r="O192" s="511"/>
    </row>
    <row r="193" spans="1:15" ht="45" customHeight="1" x14ac:dyDescent="0.2">
      <c r="A193" s="586"/>
      <c r="B193" s="355" t="s">
        <v>174</v>
      </c>
      <c r="C193" s="394">
        <f t="shared" ref="C193:N193" si="80">SUM(C195+C196)</f>
        <v>56893.799999999996</v>
      </c>
      <c r="D193" s="394">
        <f t="shared" si="80"/>
        <v>56893.799999999996</v>
      </c>
      <c r="E193" s="394">
        <f t="shared" si="80"/>
        <v>0</v>
      </c>
      <c r="F193" s="394">
        <f t="shared" si="80"/>
        <v>0</v>
      </c>
      <c r="G193" s="394">
        <f t="shared" si="80"/>
        <v>0</v>
      </c>
      <c r="H193" s="394">
        <f t="shared" si="80"/>
        <v>0</v>
      </c>
      <c r="I193" s="394">
        <f t="shared" si="80"/>
        <v>28446.899999999998</v>
      </c>
      <c r="J193" s="394">
        <f t="shared" si="80"/>
        <v>18761.100000000002</v>
      </c>
      <c r="K193" s="394">
        <f t="shared" si="80"/>
        <v>28446.899999999998</v>
      </c>
      <c r="L193" s="394">
        <f t="shared" si="80"/>
        <v>26953.3</v>
      </c>
      <c r="M193" s="394">
        <f t="shared" si="80"/>
        <v>56893.799999999996</v>
      </c>
      <c r="N193" s="406">
        <f t="shared" si="80"/>
        <v>45714.399999999994</v>
      </c>
      <c r="O193" s="511"/>
    </row>
    <row r="194" spans="1:15" ht="28.5" customHeight="1" x14ac:dyDescent="0.2">
      <c r="A194" s="586"/>
      <c r="B194" s="355" t="s">
        <v>76</v>
      </c>
      <c r="C194" s="394"/>
      <c r="D194" s="394"/>
      <c r="E194" s="394"/>
      <c r="F194" s="394"/>
      <c r="G194" s="394"/>
      <c r="H194" s="394"/>
      <c r="I194" s="394"/>
      <c r="J194" s="394"/>
      <c r="K194" s="401"/>
      <c r="L194" s="397"/>
      <c r="M194" s="268"/>
      <c r="N194" s="488"/>
      <c r="O194" s="509"/>
    </row>
    <row r="195" spans="1:15" ht="33" customHeight="1" x14ac:dyDescent="0.2">
      <c r="A195" s="586"/>
      <c r="B195" s="355" t="s">
        <v>77</v>
      </c>
      <c r="C195" s="394">
        <v>1707.2</v>
      </c>
      <c r="D195" s="394">
        <v>1707.2</v>
      </c>
      <c r="E195" s="394"/>
      <c r="F195" s="394"/>
      <c r="G195" s="394"/>
      <c r="H195" s="394"/>
      <c r="I195" s="394">
        <v>853.6</v>
      </c>
      <c r="J195" s="394">
        <v>562.9</v>
      </c>
      <c r="K195" s="401">
        <v>853.6</v>
      </c>
      <c r="L195" s="397">
        <v>808.8</v>
      </c>
      <c r="M195" s="268">
        <f>E195+G195+I195+K195</f>
        <v>1707.2</v>
      </c>
      <c r="N195" s="490">
        <f>SUM(F195+H195+J195+L195)</f>
        <v>1371.6999999999998</v>
      </c>
      <c r="O195" s="512"/>
    </row>
    <row r="196" spans="1:15" ht="39" customHeight="1" thickBot="1" x14ac:dyDescent="0.25">
      <c r="A196" s="586"/>
      <c r="B196" s="546" t="s">
        <v>78</v>
      </c>
      <c r="C196" s="394">
        <v>55186.6</v>
      </c>
      <c r="D196" s="394">
        <v>55186.6</v>
      </c>
      <c r="E196" s="394"/>
      <c r="F196" s="394"/>
      <c r="G196" s="394"/>
      <c r="H196" s="394"/>
      <c r="I196" s="394">
        <v>27593.3</v>
      </c>
      <c r="J196" s="394">
        <v>18198.2</v>
      </c>
      <c r="K196" s="401">
        <v>27593.3</v>
      </c>
      <c r="L196" s="397">
        <v>26144.5</v>
      </c>
      <c r="M196" s="268">
        <f>E196+G196+I196+K196</f>
        <v>55186.6</v>
      </c>
      <c r="N196" s="490">
        <f>SUM(F196+H196+J196+L196)</f>
        <v>44342.7</v>
      </c>
      <c r="O196" s="512"/>
    </row>
    <row r="197" spans="1:15" ht="59.25" customHeight="1" x14ac:dyDescent="0.2">
      <c r="A197" s="586"/>
      <c r="B197" s="407" t="s">
        <v>65</v>
      </c>
      <c r="C197" s="394">
        <v>7198.1</v>
      </c>
      <c r="D197" s="394">
        <v>7198.1</v>
      </c>
      <c r="E197" s="394">
        <f t="shared" ref="E197:I197" si="81">E199+E200</f>
        <v>1480</v>
      </c>
      <c r="F197" s="394">
        <f t="shared" si="81"/>
        <v>1480</v>
      </c>
      <c r="G197" s="394">
        <f t="shared" si="81"/>
        <v>1891.6</v>
      </c>
      <c r="H197" s="394">
        <v>1761</v>
      </c>
      <c r="I197" s="394">
        <f t="shared" si="81"/>
        <v>1891.6</v>
      </c>
      <c r="J197" s="394">
        <v>1715.8</v>
      </c>
      <c r="K197" s="394">
        <v>1934.9</v>
      </c>
      <c r="L197" s="406">
        <v>2203.6</v>
      </c>
      <c r="M197" s="268">
        <f>E197+G197+I197+K197</f>
        <v>7198.1</v>
      </c>
      <c r="N197" s="490">
        <f>SUM(F197+H197+J197+L197)</f>
        <v>7160.4</v>
      </c>
      <c r="O197" s="512"/>
    </row>
    <row r="198" spans="1:15" ht="28.5" customHeight="1" x14ac:dyDescent="0.2">
      <c r="A198" s="586"/>
      <c r="B198" s="355" t="s">
        <v>76</v>
      </c>
      <c r="C198" s="394"/>
      <c r="D198" s="394"/>
      <c r="E198" s="394"/>
      <c r="F198" s="394"/>
      <c r="G198" s="394"/>
      <c r="H198" s="394"/>
      <c r="I198" s="394"/>
      <c r="J198" s="394"/>
      <c r="K198" s="399"/>
      <c r="L198" s="400"/>
      <c r="M198" s="268"/>
      <c r="N198" s="488"/>
      <c r="O198" s="512"/>
    </row>
    <row r="199" spans="1:15" ht="35.25" customHeight="1" x14ac:dyDescent="0.2">
      <c r="A199" s="586"/>
      <c r="B199" s="355" t="s">
        <v>77</v>
      </c>
      <c r="C199" s="394">
        <v>7198.1</v>
      </c>
      <c r="D199" s="394">
        <v>7198.1</v>
      </c>
      <c r="E199" s="394">
        <v>1480</v>
      </c>
      <c r="F199" s="394">
        <v>1480</v>
      </c>
      <c r="G199" s="394">
        <v>1891.6</v>
      </c>
      <c r="H199" s="394">
        <v>1761</v>
      </c>
      <c r="I199" s="394">
        <v>1891.6</v>
      </c>
      <c r="J199" s="394">
        <v>1715.8</v>
      </c>
      <c r="K199" s="394">
        <v>1934.9</v>
      </c>
      <c r="L199" s="400">
        <v>2203.6</v>
      </c>
      <c r="M199" s="268">
        <f>E199+G199+I199+K199</f>
        <v>7198.1</v>
      </c>
      <c r="N199" s="490">
        <f>SUM(F199+H199+J199+L199)</f>
        <v>7160.4</v>
      </c>
      <c r="O199" s="513"/>
    </row>
    <row r="200" spans="1:15" ht="39.75" customHeight="1" thickBot="1" x14ac:dyDescent="0.25">
      <c r="A200" s="586"/>
      <c r="B200" s="546" t="s">
        <v>78</v>
      </c>
      <c r="C200" s="402"/>
      <c r="D200" s="402"/>
      <c r="E200" s="402"/>
      <c r="F200" s="402"/>
      <c r="G200" s="402"/>
      <c r="H200" s="402"/>
      <c r="I200" s="402"/>
      <c r="J200" s="402"/>
      <c r="K200" s="403"/>
      <c r="L200" s="404"/>
      <c r="M200" s="269">
        <f>E200+G200+I200+K200</f>
        <v>0</v>
      </c>
      <c r="N200" s="488">
        <f>SUM(F200+H200+J200+L200)</f>
        <v>0</v>
      </c>
      <c r="O200" s="511"/>
    </row>
    <row r="201" spans="1:15" ht="39.75" customHeight="1" x14ac:dyDescent="0.2">
      <c r="A201" s="25" t="s">
        <v>16</v>
      </c>
      <c r="B201" s="56"/>
      <c r="C201" s="133">
        <f t="shared" ref="C201:N201" si="82">SUM(C197+C189+C185+C181+C177+C193)</f>
        <v>189454.8</v>
      </c>
      <c r="D201" s="133">
        <f t="shared" si="82"/>
        <v>189454.8</v>
      </c>
      <c r="E201" s="133">
        <f t="shared" si="82"/>
        <v>29192.5</v>
      </c>
      <c r="F201" s="133">
        <f t="shared" si="82"/>
        <v>28935</v>
      </c>
      <c r="G201" s="133">
        <f t="shared" si="82"/>
        <v>9866.9</v>
      </c>
      <c r="H201" s="133">
        <f t="shared" si="82"/>
        <v>77972.999999999985</v>
      </c>
      <c r="I201" s="133">
        <f t="shared" si="82"/>
        <v>33931.899999999994</v>
      </c>
      <c r="J201" s="133">
        <f t="shared" si="82"/>
        <v>28338.000000000004</v>
      </c>
      <c r="K201" s="133">
        <f t="shared" si="82"/>
        <v>116463.49999999999</v>
      </c>
      <c r="L201" s="133">
        <f t="shared" si="82"/>
        <v>36852.5</v>
      </c>
      <c r="M201" s="133">
        <f t="shared" si="82"/>
        <v>189454.8</v>
      </c>
      <c r="N201" s="491">
        <f t="shared" si="82"/>
        <v>172098.49999999997</v>
      </c>
      <c r="O201" s="511"/>
    </row>
    <row r="202" spans="1:15" ht="27" customHeight="1" x14ac:dyDescent="0.2">
      <c r="A202" s="121"/>
      <c r="B202" s="44" t="s">
        <v>76</v>
      </c>
      <c r="C202" s="49"/>
      <c r="D202" s="49"/>
      <c r="E202" s="49"/>
      <c r="F202" s="49"/>
      <c r="G202" s="49"/>
      <c r="H202" s="49"/>
      <c r="I202" s="49"/>
      <c r="J202" s="49"/>
      <c r="K202" s="116"/>
      <c r="L202" s="117"/>
      <c r="M202" s="173"/>
      <c r="N202" s="163"/>
      <c r="O202" s="514"/>
    </row>
    <row r="203" spans="1:15" ht="38.25" customHeight="1" x14ac:dyDescent="0.2">
      <c r="A203" s="121"/>
      <c r="B203" s="44" t="s">
        <v>77</v>
      </c>
      <c r="C203" s="49">
        <f t="shared" ref="C203:M203" si="83">SUM(C199+C191+C187+C183+C179+C195)</f>
        <v>26402</v>
      </c>
      <c r="D203" s="49">
        <f t="shared" si="83"/>
        <v>26402</v>
      </c>
      <c r="E203" s="49">
        <f t="shared" si="83"/>
        <v>4671</v>
      </c>
      <c r="F203" s="49">
        <f t="shared" si="83"/>
        <v>4413.5</v>
      </c>
      <c r="G203" s="49">
        <f t="shared" si="83"/>
        <v>9866.9</v>
      </c>
      <c r="H203" s="49">
        <f t="shared" si="83"/>
        <v>6916.6</v>
      </c>
      <c r="I203" s="49">
        <f t="shared" si="83"/>
        <v>6338.6</v>
      </c>
      <c r="J203" s="49">
        <f t="shared" si="83"/>
        <v>8012.9000000000005</v>
      </c>
      <c r="K203" s="49">
        <f t="shared" si="83"/>
        <v>5525.5</v>
      </c>
      <c r="L203" s="49">
        <f t="shared" si="83"/>
        <v>6209.9</v>
      </c>
      <c r="M203" s="49">
        <f t="shared" si="83"/>
        <v>26402</v>
      </c>
      <c r="N203" s="492">
        <f>SUM(N199+N191+N187+N183+N179+N195)</f>
        <v>25552.899999999998</v>
      </c>
      <c r="O203" s="128"/>
    </row>
    <row r="204" spans="1:15" ht="30.75" customHeight="1" thickBot="1" x14ac:dyDescent="0.25">
      <c r="A204" s="122"/>
      <c r="B204" s="57" t="s">
        <v>78</v>
      </c>
      <c r="C204" s="118">
        <f t="shared" ref="C204:N204" si="84">SUM(C184+C196)</f>
        <v>163052.79999999999</v>
      </c>
      <c r="D204" s="118">
        <f t="shared" si="84"/>
        <v>163052.79999999999</v>
      </c>
      <c r="E204" s="118">
        <f t="shared" si="84"/>
        <v>24521.5</v>
      </c>
      <c r="F204" s="118">
        <f t="shared" si="84"/>
        <v>24521.5</v>
      </c>
      <c r="G204" s="118">
        <f t="shared" si="84"/>
        <v>0</v>
      </c>
      <c r="H204" s="118">
        <f t="shared" si="84"/>
        <v>71056.399999999994</v>
      </c>
      <c r="I204" s="118">
        <f t="shared" si="84"/>
        <v>27593.3</v>
      </c>
      <c r="J204" s="118">
        <f t="shared" si="84"/>
        <v>20325.100000000002</v>
      </c>
      <c r="K204" s="118">
        <f t="shared" si="84"/>
        <v>110938</v>
      </c>
      <c r="L204" s="118">
        <f t="shared" si="84"/>
        <v>30642.6</v>
      </c>
      <c r="M204" s="118">
        <f t="shared" si="84"/>
        <v>163052.79999999999</v>
      </c>
      <c r="N204" s="493">
        <f t="shared" si="84"/>
        <v>146545.59999999998</v>
      </c>
      <c r="O204" s="128"/>
    </row>
    <row r="205" spans="1:15" ht="57.75" customHeight="1" x14ac:dyDescent="0.2">
      <c r="A205" s="585" t="s">
        <v>38</v>
      </c>
      <c r="B205" s="230" t="s">
        <v>190</v>
      </c>
      <c r="C205" s="264">
        <v>378.6</v>
      </c>
      <c r="D205" s="264">
        <v>378.6</v>
      </c>
      <c r="E205" s="264">
        <v>94.6</v>
      </c>
      <c r="F205" s="264">
        <v>70.099999999999994</v>
      </c>
      <c r="G205" s="264">
        <v>94.6</v>
      </c>
      <c r="H205" s="264">
        <v>70.099999999999994</v>
      </c>
      <c r="I205" s="264">
        <v>94.7</v>
      </c>
      <c r="J205" s="264">
        <v>70.2</v>
      </c>
      <c r="K205" s="264">
        <v>94.7</v>
      </c>
      <c r="L205" s="265">
        <v>70.2</v>
      </c>
      <c r="M205" s="262">
        <f>SUM(E205+G205+I205+K205)</f>
        <v>378.59999999999997</v>
      </c>
      <c r="N205" s="373">
        <f>SUM(F205+H205+J205+L205)</f>
        <v>280.59999999999997</v>
      </c>
      <c r="O205" s="515"/>
    </row>
    <row r="206" spans="1:15" ht="21" customHeight="1" x14ac:dyDescent="0.2">
      <c r="A206" s="586"/>
      <c r="B206" s="230" t="s">
        <v>76</v>
      </c>
      <c r="C206" s="264"/>
      <c r="D206" s="264"/>
      <c r="E206" s="264"/>
      <c r="F206" s="264"/>
      <c r="G206" s="264"/>
      <c r="H206" s="264"/>
      <c r="I206" s="264"/>
      <c r="J206" s="264"/>
      <c r="K206" s="264"/>
      <c r="L206" s="265"/>
      <c r="M206" s="263"/>
      <c r="N206" s="373"/>
      <c r="O206" s="515"/>
    </row>
    <row r="207" spans="1:15" ht="33.75" customHeight="1" x14ac:dyDescent="0.2">
      <c r="A207" s="586"/>
      <c r="B207" s="230" t="s">
        <v>77</v>
      </c>
      <c r="C207" s="372">
        <v>378.6</v>
      </c>
      <c r="D207" s="372">
        <v>378.6</v>
      </c>
      <c r="E207" s="372">
        <v>94.6</v>
      </c>
      <c r="F207" s="372">
        <v>70.099999999999994</v>
      </c>
      <c r="G207" s="372">
        <v>94.6</v>
      </c>
      <c r="H207" s="372">
        <v>70.099999999999994</v>
      </c>
      <c r="I207" s="372">
        <v>94.7</v>
      </c>
      <c r="J207" s="372">
        <v>70.2</v>
      </c>
      <c r="K207" s="372">
        <v>94.7</v>
      </c>
      <c r="L207" s="373">
        <v>70.2</v>
      </c>
      <c r="M207" s="262">
        <f>SUM(E207+G207+I207+K207)</f>
        <v>378.59999999999997</v>
      </c>
      <c r="N207" s="373">
        <f>SUM(F207+H207+J207+L207)</f>
        <v>280.59999999999997</v>
      </c>
      <c r="O207" s="431"/>
    </row>
    <row r="208" spans="1:15" ht="40.5" customHeight="1" x14ac:dyDescent="0.2">
      <c r="A208" s="587"/>
      <c r="B208" s="230" t="s">
        <v>78</v>
      </c>
      <c r="C208" s="264"/>
      <c r="D208" s="264"/>
      <c r="E208" s="264"/>
      <c r="F208" s="264"/>
      <c r="G208" s="264"/>
      <c r="H208" s="264"/>
      <c r="I208" s="264"/>
      <c r="J208" s="264"/>
      <c r="K208" s="264"/>
      <c r="L208" s="265"/>
      <c r="M208" s="263"/>
      <c r="N208" s="373"/>
      <c r="O208" s="431"/>
    </row>
    <row r="209" spans="1:15" ht="42.75" customHeight="1" x14ac:dyDescent="0.2">
      <c r="A209" s="47" t="s">
        <v>16</v>
      </c>
      <c r="B209" s="44"/>
      <c r="C209" s="141">
        <f t="shared" ref="C209:N209" si="85">SUM(C205)</f>
        <v>378.6</v>
      </c>
      <c r="D209" s="141">
        <f t="shared" si="85"/>
        <v>378.6</v>
      </c>
      <c r="E209" s="141">
        <f t="shared" si="85"/>
        <v>94.6</v>
      </c>
      <c r="F209" s="141">
        <f t="shared" si="85"/>
        <v>70.099999999999994</v>
      </c>
      <c r="G209" s="141">
        <f t="shared" si="85"/>
        <v>94.6</v>
      </c>
      <c r="H209" s="141">
        <f t="shared" si="85"/>
        <v>70.099999999999994</v>
      </c>
      <c r="I209" s="141">
        <f t="shared" si="85"/>
        <v>94.7</v>
      </c>
      <c r="J209" s="141">
        <f t="shared" si="85"/>
        <v>70.2</v>
      </c>
      <c r="K209" s="141">
        <f t="shared" si="85"/>
        <v>94.7</v>
      </c>
      <c r="L209" s="141">
        <f t="shared" si="85"/>
        <v>70.2</v>
      </c>
      <c r="M209" s="141">
        <f t="shared" si="85"/>
        <v>378.59999999999997</v>
      </c>
      <c r="N209" s="494">
        <f t="shared" si="85"/>
        <v>280.59999999999997</v>
      </c>
      <c r="O209" s="431"/>
    </row>
    <row r="210" spans="1:15" ht="15.75" x14ac:dyDescent="0.2">
      <c r="A210" s="45"/>
      <c r="B210" s="44" t="s">
        <v>76</v>
      </c>
      <c r="C210" s="138"/>
      <c r="D210" s="138"/>
      <c r="E210" s="139"/>
      <c r="F210" s="139"/>
      <c r="G210" s="139"/>
      <c r="H210" s="139"/>
      <c r="I210" s="139"/>
      <c r="J210" s="139"/>
      <c r="K210" s="140"/>
      <c r="L210" s="117"/>
      <c r="M210" s="67"/>
      <c r="N210" s="163"/>
      <c r="O210" s="431"/>
    </row>
    <row r="211" spans="1:15" ht="15.75" x14ac:dyDescent="0.2">
      <c r="A211" s="45"/>
      <c r="B211" s="44" t="s">
        <v>77</v>
      </c>
      <c r="C211" s="141">
        <f t="shared" ref="C211:N211" si="86">SUM(C207)</f>
        <v>378.6</v>
      </c>
      <c r="D211" s="141">
        <f t="shared" si="86"/>
        <v>378.6</v>
      </c>
      <c r="E211" s="141">
        <f t="shared" si="86"/>
        <v>94.6</v>
      </c>
      <c r="F211" s="141">
        <f t="shared" si="86"/>
        <v>70.099999999999994</v>
      </c>
      <c r="G211" s="141">
        <f t="shared" si="86"/>
        <v>94.6</v>
      </c>
      <c r="H211" s="141">
        <f t="shared" si="86"/>
        <v>70.099999999999994</v>
      </c>
      <c r="I211" s="141">
        <f t="shared" si="86"/>
        <v>94.7</v>
      </c>
      <c r="J211" s="141">
        <f t="shared" si="86"/>
        <v>70.2</v>
      </c>
      <c r="K211" s="141">
        <f t="shared" si="86"/>
        <v>94.7</v>
      </c>
      <c r="L211" s="141">
        <f t="shared" si="86"/>
        <v>70.2</v>
      </c>
      <c r="M211" s="141">
        <f t="shared" si="86"/>
        <v>378.59999999999997</v>
      </c>
      <c r="N211" s="494">
        <f t="shared" si="86"/>
        <v>280.59999999999997</v>
      </c>
      <c r="O211" s="516"/>
    </row>
    <row r="212" spans="1:15" ht="15.75" customHeight="1" thickBot="1" x14ac:dyDescent="0.25">
      <c r="A212" s="46"/>
      <c r="B212" s="48" t="s">
        <v>79</v>
      </c>
      <c r="C212" s="49">
        <v>0</v>
      </c>
      <c r="D212" s="222">
        <v>0</v>
      </c>
      <c r="E212" s="139" t="s">
        <v>75</v>
      </c>
      <c r="F212" s="139" t="s">
        <v>75</v>
      </c>
      <c r="G212" s="139" t="s">
        <v>75</v>
      </c>
      <c r="H212" s="139">
        <v>0</v>
      </c>
      <c r="I212" s="139" t="s">
        <v>75</v>
      </c>
      <c r="J212" s="139">
        <v>0</v>
      </c>
      <c r="K212" s="140" t="s">
        <v>75</v>
      </c>
      <c r="L212" s="117">
        <v>0</v>
      </c>
      <c r="M212" s="164"/>
      <c r="N212" s="495"/>
      <c r="O212" s="516"/>
    </row>
    <row r="213" spans="1:15" ht="30.75" thickBot="1" x14ac:dyDescent="0.25">
      <c r="A213" s="594" t="s">
        <v>39</v>
      </c>
      <c r="B213" s="258" t="s">
        <v>138</v>
      </c>
      <c r="C213" s="259">
        <v>838.3</v>
      </c>
      <c r="D213" s="259">
        <v>838.3</v>
      </c>
      <c r="E213" s="259">
        <v>0</v>
      </c>
      <c r="F213" s="259">
        <v>0</v>
      </c>
      <c r="G213" s="259">
        <v>0</v>
      </c>
      <c r="H213" s="259">
        <v>257.89999999999998</v>
      </c>
      <c r="I213" s="259">
        <v>838.3</v>
      </c>
      <c r="J213" s="259">
        <v>328.6</v>
      </c>
      <c r="K213" s="259">
        <v>0</v>
      </c>
      <c r="L213" s="259">
        <v>142.4</v>
      </c>
      <c r="M213" s="200">
        <f>SUM(E213+G213+I213+K213)</f>
        <v>838.3</v>
      </c>
      <c r="N213" s="496">
        <f>SUM(F213+H213+J213+L213)</f>
        <v>728.9</v>
      </c>
      <c r="O213" s="516"/>
    </row>
    <row r="214" spans="1:15" s="1" customFormat="1" ht="32.25" customHeight="1" thickBot="1" x14ac:dyDescent="0.3">
      <c r="A214" s="586"/>
      <c r="B214" s="260" t="s">
        <v>76</v>
      </c>
      <c r="C214" s="259"/>
      <c r="D214" s="259"/>
      <c r="E214" s="261"/>
      <c r="F214" s="261"/>
      <c r="G214" s="261"/>
      <c r="H214" s="261"/>
      <c r="I214" s="261"/>
      <c r="J214" s="261"/>
      <c r="K214" s="261"/>
      <c r="L214" s="261"/>
      <c r="M214" s="261"/>
      <c r="N214" s="497"/>
      <c r="O214" s="517"/>
    </row>
    <row r="215" spans="1:15" ht="32.25" customHeight="1" thickBot="1" x14ac:dyDescent="0.25">
      <c r="A215" s="586"/>
      <c r="B215" s="260" t="s">
        <v>77</v>
      </c>
      <c r="C215" s="259">
        <v>838.3</v>
      </c>
      <c r="D215" s="259">
        <v>838.3</v>
      </c>
      <c r="E215" s="259">
        <v>0</v>
      </c>
      <c r="F215" s="259">
        <v>0</v>
      </c>
      <c r="G215" s="259">
        <v>0</v>
      </c>
      <c r="H215" s="259">
        <v>257.89999999999998</v>
      </c>
      <c r="I215" s="259">
        <v>838.3</v>
      </c>
      <c r="J215" s="259">
        <v>328.6</v>
      </c>
      <c r="K215" s="259">
        <v>0</v>
      </c>
      <c r="L215" s="259">
        <v>142.4</v>
      </c>
      <c r="M215" s="200">
        <f>SUM(E215+G215+I215+K215)</f>
        <v>838.3</v>
      </c>
      <c r="N215" s="496">
        <f>SUM(F215+H215+J215+L215)</f>
        <v>728.9</v>
      </c>
      <c r="O215" s="518"/>
    </row>
    <row r="216" spans="1:15" ht="39.75" customHeight="1" thickBot="1" x14ac:dyDescent="0.3">
      <c r="A216" s="586"/>
      <c r="B216" s="260" t="s">
        <v>78</v>
      </c>
      <c r="C216" s="259"/>
      <c r="D216" s="259"/>
      <c r="E216" s="261"/>
      <c r="F216" s="261"/>
      <c r="G216" s="261"/>
      <c r="H216" s="261"/>
      <c r="I216" s="261"/>
      <c r="J216" s="261"/>
      <c r="K216" s="261"/>
      <c r="L216" s="261"/>
      <c r="M216" s="261"/>
      <c r="N216" s="497"/>
      <c r="O216" s="518"/>
    </row>
    <row r="217" spans="1:15" ht="75.75" thickBot="1" x14ac:dyDescent="0.25">
      <c r="A217" s="586"/>
      <c r="B217" s="260" t="s">
        <v>139</v>
      </c>
      <c r="C217" s="259">
        <v>4062.4</v>
      </c>
      <c r="D217" s="259">
        <v>4062.4</v>
      </c>
      <c r="E217" s="259">
        <v>670</v>
      </c>
      <c r="F217" s="259">
        <v>670</v>
      </c>
      <c r="G217" s="259">
        <v>1130.8</v>
      </c>
      <c r="H217" s="259">
        <v>1050</v>
      </c>
      <c r="I217" s="259">
        <v>1130.8</v>
      </c>
      <c r="J217" s="259">
        <v>1185</v>
      </c>
      <c r="K217" s="259">
        <v>1130.8</v>
      </c>
      <c r="L217" s="259">
        <v>1157.4000000000001</v>
      </c>
      <c r="M217" s="200">
        <f>SUM(E217+G217+I217+K217)</f>
        <v>4062.3999999999996</v>
      </c>
      <c r="N217" s="496">
        <f>SUM(F217+H217+J217+L217)</f>
        <v>4062.4</v>
      </c>
      <c r="O217" s="518"/>
    </row>
    <row r="218" spans="1:15" ht="15.75" thickBot="1" x14ac:dyDescent="0.3">
      <c r="A218" s="586"/>
      <c r="B218" s="260" t="s">
        <v>76</v>
      </c>
      <c r="C218" s="259"/>
      <c r="D218" s="259"/>
      <c r="E218" s="261"/>
      <c r="F218" s="261"/>
      <c r="G218" s="261"/>
      <c r="H218" s="261"/>
      <c r="I218" s="261"/>
      <c r="J218" s="261"/>
      <c r="K218" s="261"/>
      <c r="L218" s="261"/>
      <c r="M218" s="261"/>
      <c r="N218" s="497"/>
      <c r="O218" s="518"/>
    </row>
    <row r="219" spans="1:15" ht="28.5" customHeight="1" thickBot="1" x14ac:dyDescent="0.25">
      <c r="A219" s="586"/>
      <c r="B219" s="260" t="s">
        <v>77</v>
      </c>
      <c r="C219" s="259">
        <v>4062.4</v>
      </c>
      <c r="D219" s="259">
        <v>4062.4</v>
      </c>
      <c r="E219" s="259">
        <v>670</v>
      </c>
      <c r="F219" s="259">
        <v>670</v>
      </c>
      <c r="G219" s="259">
        <v>1130.8</v>
      </c>
      <c r="H219" s="259">
        <v>1050</v>
      </c>
      <c r="I219" s="259">
        <v>1130.8</v>
      </c>
      <c r="J219" s="259">
        <v>1185</v>
      </c>
      <c r="K219" s="259">
        <v>1130.8</v>
      </c>
      <c r="L219" s="259">
        <v>1157.4000000000001</v>
      </c>
      <c r="M219" s="200">
        <f>SUM(E219+G219+I219+K219)</f>
        <v>4062.3999999999996</v>
      </c>
      <c r="N219" s="496">
        <f>SUM(F219+H219+J219+L219)</f>
        <v>4062.4</v>
      </c>
      <c r="O219" s="518"/>
    </row>
    <row r="220" spans="1:15" ht="32.25" customHeight="1" thickBot="1" x14ac:dyDescent="0.3">
      <c r="A220" s="586"/>
      <c r="B220" s="260" t="s">
        <v>78</v>
      </c>
      <c r="C220" s="259"/>
      <c r="D220" s="259"/>
      <c r="E220" s="261"/>
      <c r="F220" s="261"/>
      <c r="G220" s="261"/>
      <c r="H220" s="261"/>
      <c r="I220" s="261"/>
      <c r="J220" s="261"/>
      <c r="K220" s="261"/>
      <c r="L220" s="261"/>
      <c r="M220" s="261"/>
      <c r="N220" s="497"/>
      <c r="O220" s="518"/>
    </row>
    <row r="221" spans="1:15" ht="33.75" customHeight="1" x14ac:dyDescent="0.2">
      <c r="A221" s="25" t="s">
        <v>16</v>
      </c>
      <c r="B221" s="44"/>
      <c r="C221" s="408">
        <f t="shared" ref="C221:L221" si="87">SUM(C217+C213)</f>
        <v>4900.7</v>
      </c>
      <c r="D221" s="408">
        <f t="shared" si="87"/>
        <v>4900.7</v>
      </c>
      <c r="E221" s="408">
        <f t="shared" si="87"/>
        <v>670</v>
      </c>
      <c r="F221" s="408">
        <f t="shared" si="87"/>
        <v>670</v>
      </c>
      <c r="G221" s="408">
        <f t="shared" si="87"/>
        <v>1130.8</v>
      </c>
      <c r="H221" s="408">
        <f t="shared" si="87"/>
        <v>1307.9000000000001</v>
      </c>
      <c r="I221" s="408">
        <f t="shared" si="87"/>
        <v>1969.1</v>
      </c>
      <c r="J221" s="408">
        <f t="shared" si="87"/>
        <v>1513.6</v>
      </c>
      <c r="K221" s="408">
        <f t="shared" si="87"/>
        <v>1130.8</v>
      </c>
      <c r="L221" s="408">
        <f t="shared" si="87"/>
        <v>1299.8000000000002</v>
      </c>
      <c r="M221" s="408">
        <f>SUM(E221+G221+I221+K221)</f>
        <v>4900.7</v>
      </c>
      <c r="N221" s="498">
        <f>SUM(N217+N213)</f>
        <v>4791.3</v>
      </c>
      <c r="O221" s="518"/>
    </row>
    <row r="222" spans="1:15" ht="30" customHeight="1" x14ac:dyDescent="0.2">
      <c r="A222" s="595"/>
      <c r="B222" s="44" t="s">
        <v>76</v>
      </c>
      <c r="C222" s="97"/>
      <c r="D222" s="97"/>
      <c r="E222" s="409"/>
      <c r="F222" s="409"/>
      <c r="G222" s="409"/>
      <c r="H222" s="409"/>
      <c r="I222" s="409"/>
      <c r="J222" s="409"/>
      <c r="K222" s="409"/>
      <c r="L222" s="409"/>
      <c r="M222" s="409"/>
      <c r="N222" s="499"/>
      <c r="O222" s="518"/>
    </row>
    <row r="223" spans="1:15" ht="32.25" customHeight="1" x14ac:dyDescent="0.2">
      <c r="A223" s="596"/>
      <c r="B223" s="44" t="s">
        <v>77</v>
      </c>
      <c r="C223" s="410">
        <f t="shared" ref="C223:L223" si="88">SUM(C219+C215)</f>
        <v>4900.7</v>
      </c>
      <c r="D223" s="410">
        <f t="shared" si="88"/>
        <v>4900.7</v>
      </c>
      <c r="E223" s="410">
        <f t="shared" si="88"/>
        <v>670</v>
      </c>
      <c r="F223" s="410">
        <f t="shared" si="88"/>
        <v>670</v>
      </c>
      <c r="G223" s="410">
        <f t="shared" si="88"/>
        <v>1130.8</v>
      </c>
      <c r="H223" s="410">
        <f t="shared" si="88"/>
        <v>1307.9000000000001</v>
      </c>
      <c r="I223" s="410">
        <f t="shared" si="88"/>
        <v>1969.1</v>
      </c>
      <c r="J223" s="410">
        <f t="shared" si="88"/>
        <v>1513.6</v>
      </c>
      <c r="K223" s="410">
        <f t="shared" si="88"/>
        <v>1130.8</v>
      </c>
      <c r="L223" s="410">
        <f t="shared" si="88"/>
        <v>1299.8000000000002</v>
      </c>
      <c r="M223" s="411">
        <f>SUM(E223+G223+I223+K223)</f>
        <v>4900.7</v>
      </c>
      <c r="N223" s="500">
        <f>SUM(F223+H223+J223+L223)</f>
        <v>4791.3</v>
      </c>
      <c r="O223" s="516"/>
    </row>
    <row r="224" spans="1:15" ht="36.75" customHeight="1" thickBot="1" x14ac:dyDescent="0.25">
      <c r="A224" s="588"/>
      <c r="B224" s="48" t="s">
        <v>79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6"/>
      <c r="N224" s="495"/>
      <c r="O224" s="516"/>
    </row>
    <row r="225" spans="1:15" ht="134.25" customHeight="1" thickBot="1" x14ac:dyDescent="0.25">
      <c r="A225" s="594" t="s">
        <v>40</v>
      </c>
      <c r="B225" s="256" t="s">
        <v>60</v>
      </c>
      <c r="C225" s="257">
        <v>20</v>
      </c>
      <c r="D225" s="257">
        <v>20</v>
      </c>
      <c r="E225" s="229">
        <v>10</v>
      </c>
      <c r="F225" s="229">
        <v>0</v>
      </c>
      <c r="G225" s="235"/>
      <c r="H225" s="235"/>
      <c r="I225" s="235">
        <v>10</v>
      </c>
      <c r="J225" s="235"/>
      <c r="K225" s="235"/>
      <c r="L225" s="235">
        <v>20</v>
      </c>
      <c r="M225" s="200">
        <f>SUM(E225+G225+I225+K225)</f>
        <v>20</v>
      </c>
      <c r="N225" s="496">
        <f>SUM(F225+H225+J225+L225)</f>
        <v>20</v>
      </c>
      <c r="O225" s="516"/>
    </row>
    <row r="226" spans="1:15" s="1" customFormat="1" ht="21.75" customHeight="1" thickBot="1" x14ac:dyDescent="0.25">
      <c r="A226" s="597"/>
      <c r="B226" s="248" t="s">
        <v>76</v>
      </c>
      <c r="C226" s="257"/>
      <c r="D226" s="257"/>
      <c r="E226" s="235"/>
      <c r="F226" s="235"/>
      <c r="G226" s="235"/>
      <c r="H226" s="235"/>
      <c r="I226" s="235"/>
      <c r="J226" s="235"/>
      <c r="K226" s="235"/>
      <c r="L226" s="235"/>
      <c r="M226" s="38"/>
      <c r="N226" s="303"/>
      <c r="O226" s="517"/>
    </row>
    <row r="227" spans="1:15" ht="16.5" thickBot="1" x14ac:dyDescent="0.25">
      <c r="A227" s="597"/>
      <c r="B227" s="248" t="s">
        <v>77</v>
      </c>
      <c r="C227" s="257">
        <v>20</v>
      </c>
      <c r="D227" s="257">
        <v>20</v>
      </c>
      <c r="E227" s="229">
        <v>10</v>
      </c>
      <c r="F227" s="229">
        <v>0</v>
      </c>
      <c r="G227" s="235"/>
      <c r="H227" s="235"/>
      <c r="I227" s="235">
        <v>10</v>
      </c>
      <c r="J227" s="235"/>
      <c r="K227" s="235"/>
      <c r="L227" s="235">
        <v>20</v>
      </c>
      <c r="M227" s="200">
        <f>SUM(E227+G227+I227+K227)</f>
        <v>20</v>
      </c>
      <c r="N227" s="496">
        <f>SUM(F227+H227+J227+L227)</f>
        <v>20</v>
      </c>
      <c r="O227" s="518"/>
    </row>
    <row r="228" spans="1:15" ht="32.25" thickBot="1" x14ac:dyDescent="0.25">
      <c r="A228" s="597"/>
      <c r="B228" s="248" t="s">
        <v>78</v>
      </c>
      <c r="C228" s="257"/>
      <c r="D228" s="257"/>
      <c r="E228" s="235"/>
      <c r="F228" s="235"/>
      <c r="G228" s="235"/>
      <c r="H228" s="235"/>
      <c r="I228" s="235"/>
      <c r="J228" s="235"/>
      <c r="K228" s="235"/>
      <c r="L228" s="235"/>
      <c r="M228" s="38"/>
      <c r="N228" s="303"/>
      <c r="O228" s="518"/>
    </row>
    <row r="229" spans="1:15" ht="37.5" x14ac:dyDescent="0.2">
      <c r="A229" s="25" t="s">
        <v>16</v>
      </c>
      <c r="B229" s="44"/>
      <c r="C229" s="97">
        <f t="shared" ref="C229:N229" si="89">SUM(C225)</f>
        <v>20</v>
      </c>
      <c r="D229" s="97">
        <f t="shared" si="89"/>
        <v>20</v>
      </c>
      <c r="E229" s="97">
        <f t="shared" si="89"/>
        <v>10</v>
      </c>
      <c r="F229" s="97">
        <f t="shared" si="89"/>
        <v>0</v>
      </c>
      <c r="G229" s="97">
        <f t="shared" si="89"/>
        <v>0</v>
      </c>
      <c r="H229" s="97">
        <f t="shared" si="89"/>
        <v>0</v>
      </c>
      <c r="I229" s="97">
        <f t="shared" si="89"/>
        <v>10</v>
      </c>
      <c r="J229" s="97">
        <f t="shared" si="89"/>
        <v>0</v>
      </c>
      <c r="K229" s="97">
        <f t="shared" si="89"/>
        <v>0</v>
      </c>
      <c r="L229" s="97">
        <f t="shared" si="89"/>
        <v>20</v>
      </c>
      <c r="M229" s="189">
        <f t="shared" si="89"/>
        <v>20</v>
      </c>
      <c r="N229" s="501">
        <f t="shared" si="89"/>
        <v>20</v>
      </c>
      <c r="O229" s="518"/>
    </row>
    <row r="230" spans="1:15" ht="15.75" x14ac:dyDescent="0.2">
      <c r="A230" s="79"/>
      <c r="B230" s="44" t="s">
        <v>76</v>
      </c>
      <c r="C230" s="97"/>
      <c r="D230" s="97"/>
      <c r="E230" s="66"/>
      <c r="F230" s="66"/>
      <c r="G230" s="66"/>
      <c r="H230" s="66"/>
      <c r="I230" s="66"/>
      <c r="J230" s="66"/>
      <c r="K230" s="66"/>
      <c r="L230" s="66"/>
      <c r="M230" s="102"/>
      <c r="N230" s="159"/>
      <c r="O230" s="518"/>
    </row>
    <row r="231" spans="1:15" ht="15.75" x14ac:dyDescent="0.2">
      <c r="A231" s="79"/>
      <c r="B231" s="44" t="s">
        <v>77</v>
      </c>
      <c r="C231" s="97">
        <f t="shared" ref="C231:L231" si="90">SUM(C227)</f>
        <v>20</v>
      </c>
      <c r="D231" s="97">
        <f t="shared" si="90"/>
        <v>20</v>
      </c>
      <c r="E231" s="97">
        <f t="shared" si="90"/>
        <v>10</v>
      </c>
      <c r="F231" s="97">
        <f t="shared" si="90"/>
        <v>0</v>
      </c>
      <c r="G231" s="97">
        <f t="shared" si="90"/>
        <v>0</v>
      </c>
      <c r="H231" s="97">
        <f t="shared" si="90"/>
        <v>0</v>
      </c>
      <c r="I231" s="97">
        <f t="shared" si="90"/>
        <v>10</v>
      </c>
      <c r="J231" s="97">
        <f t="shared" si="90"/>
        <v>0</v>
      </c>
      <c r="K231" s="97">
        <f t="shared" si="90"/>
        <v>0</v>
      </c>
      <c r="L231" s="97">
        <f t="shared" si="90"/>
        <v>20</v>
      </c>
      <c r="M231" s="199">
        <f>SUM(E231+G231+I231+K231)</f>
        <v>20</v>
      </c>
      <c r="N231" s="502">
        <f>SUM(F231+H231+J231+L231)</f>
        <v>20</v>
      </c>
      <c r="O231" s="128"/>
    </row>
    <row r="232" spans="1:15" ht="32.25" thickBot="1" x14ac:dyDescent="0.25">
      <c r="A232" s="25"/>
      <c r="B232" s="48" t="s">
        <v>79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26"/>
      <c r="N232" s="495"/>
      <c r="O232" s="128"/>
    </row>
    <row r="233" spans="1:15" ht="110.25" x14ac:dyDescent="0.2">
      <c r="A233" s="363" t="s">
        <v>93</v>
      </c>
      <c r="B233" s="48" t="s">
        <v>140</v>
      </c>
      <c r="C233" s="364">
        <v>2548.6999999999998</v>
      </c>
      <c r="D233" s="364">
        <v>2548.6999999999998</v>
      </c>
      <c r="E233" s="364">
        <v>613.4</v>
      </c>
      <c r="F233" s="364">
        <v>621</v>
      </c>
      <c r="G233" s="364">
        <v>613.4</v>
      </c>
      <c r="H233" s="364">
        <v>623</v>
      </c>
      <c r="I233" s="364">
        <v>613.4</v>
      </c>
      <c r="J233" s="364">
        <v>657.4</v>
      </c>
      <c r="K233" s="364">
        <v>708.5</v>
      </c>
      <c r="L233" s="365">
        <v>646.9</v>
      </c>
      <c r="M233" s="366">
        <f>SUM(E233+G233+I233+K233)</f>
        <v>2548.6999999999998</v>
      </c>
      <c r="N233" s="503">
        <f>SUM(F233+H233+J233+L233)</f>
        <v>2548.3000000000002</v>
      </c>
      <c r="O233" s="128"/>
    </row>
    <row r="234" spans="1:15" s="1" customFormat="1" ht="32.25" customHeight="1" x14ac:dyDescent="0.2">
      <c r="A234" s="50" t="s">
        <v>2</v>
      </c>
      <c r="B234" s="63"/>
      <c r="C234" s="54">
        <f t="shared" ref="C234:N234" si="91">SUM(C233+C229+C221+C209+C201)</f>
        <v>197302.8</v>
      </c>
      <c r="D234" s="54">
        <f t="shared" si="91"/>
        <v>197302.8</v>
      </c>
      <c r="E234" s="54">
        <f t="shared" si="91"/>
        <v>30580.5</v>
      </c>
      <c r="F234" s="54">
        <f t="shared" si="91"/>
        <v>30296.1</v>
      </c>
      <c r="G234" s="54">
        <f t="shared" si="91"/>
        <v>11705.699999999999</v>
      </c>
      <c r="H234" s="54">
        <f t="shared" si="91"/>
        <v>79973.999999999985</v>
      </c>
      <c r="I234" s="54">
        <f t="shared" si="91"/>
        <v>36619.099999999991</v>
      </c>
      <c r="J234" s="54">
        <f t="shared" si="91"/>
        <v>30579.200000000004</v>
      </c>
      <c r="K234" s="54">
        <f t="shared" si="91"/>
        <v>118397.49999999999</v>
      </c>
      <c r="L234" s="54">
        <f t="shared" si="91"/>
        <v>38889.4</v>
      </c>
      <c r="M234" s="54">
        <f t="shared" si="91"/>
        <v>197302.8</v>
      </c>
      <c r="N234" s="504">
        <f t="shared" si="91"/>
        <v>179738.69999999998</v>
      </c>
      <c r="O234" s="197"/>
    </row>
    <row r="235" spans="1:15" s="1" customFormat="1" ht="33" customHeight="1" x14ac:dyDescent="0.2">
      <c r="A235" s="52"/>
      <c r="B235" s="63" t="s">
        <v>76</v>
      </c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5"/>
      <c r="N235" s="505"/>
      <c r="O235" s="519"/>
    </row>
    <row r="236" spans="1:15" s="1" customFormat="1" ht="32.25" customHeight="1" x14ac:dyDescent="0.2">
      <c r="A236" s="50"/>
      <c r="B236" s="63" t="s">
        <v>77</v>
      </c>
      <c r="C236" s="51">
        <f t="shared" ref="C236:N236" si="92">SUM(C231+C223+C211+C203+C233)</f>
        <v>34250</v>
      </c>
      <c r="D236" s="51">
        <f t="shared" si="92"/>
        <v>34250</v>
      </c>
      <c r="E236" s="51">
        <f t="shared" si="92"/>
        <v>6059</v>
      </c>
      <c r="F236" s="51">
        <f t="shared" si="92"/>
        <v>5774.6</v>
      </c>
      <c r="G236" s="51">
        <f t="shared" si="92"/>
        <v>11705.699999999999</v>
      </c>
      <c r="H236" s="51">
        <f t="shared" si="92"/>
        <v>8917.6</v>
      </c>
      <c r="I236" s="51">
        <f t="shared" si="92"/>
        <v>9025.7999999999993</v>
      </c>
      <c r="J236" s="51">
        <f t="shared" si="92"/>
        <v>10254.1</v>
      </c>
      <c r="K236" s="51">
        <f t="shared" si="92"/>
        <v>7459.5</v>
      </c>
      <c r="L236" s="51">
        <f t="shared" si="92"/>
        <v>8246.7999999999993</v>
      </c>
      <c r="M236" s="51">
        <f t="shared" si="92"/>
        <v>34250</v>
      </c>
      <c r="N236" s="161">
        <f t="shared" si="92"/>
        <v>33193.1</v>
      </c>
      <c r="O236" s="197"/>
    </row>
    <row r="237" spans="1:15" s="1" customFormat="1" ht="32.25" customHeight="1" x14ac:dyDescent="0.2">
      <c r="A237" s="52"/>
      <c r="B237" s="75" t="s">
        <v>79</v>
      </c>
      <c r="C237" s="55">
        <f t="shared" ref="C237:N237" si="93">SUM(C232+C224+C212+C204)</f>
        <v>163052.79999999999</v>
      </c>
      <c r="D237" s="55">
        <f t="shared" si="93"/>
        <v>163052.79999999999</v>
      </c>
      <c r="E237" s="55">
        <f t="shared" si="93"/>
        <v>24521.5</v>
      </c>
      <c r="F237" s="55">
        <f t="shared" si="93"/>
        <v>24521.5</v>
      </c>
      <c r="G237" s="55">
        <f t="shared" si="93"/>
        <v>0</v>
      </c>
      <c r="H237" s="55">
        <f t="shared" si="93"/>
        <v>71056.399999999994</v>
      </c>
      <c r="I237" s="55">
        <f t="shared" si="93"/>
        <v>27593.3</v>
      </c>
      <c r="J237" s="55">
        <f t="shared" si="93"/>
        <v>20325.100000000002</v>
      </c>
      <c r="K237" s="55">
        <f t="shared" si="93"/>
        <v>110938</v>
      </c>
      <c r="L237" s="55">
        <f t="shared" si="93"/>
        <v>30642.6</v>
      </c>
      <c r="M237" s="55">
        <f t="shared" si="93"/>
        <v>163052.79999999999</v>
      </c>
      <c r="N237" s="160">
        <f t="shared" si="93"/>
        <v>146545.59999999998</v>
      </c>
      <c r="O237" s="197"/>
    </row>
    <row r="238" spans="1:15" s="1" customFormat="1" ht="32.25" customHeight="1" x14ac:dyDescent="0.25">
      <c r="A238" s="582" t="s">
        <v>41</v>
      </c>
      <c r="B238" s="582"/>
      <c r="C238" s="582"/>
      <c r="D238" s="582"/>
      <c r="E238" s="582"/>
      <c r="F238" s="582"/>
      <c r="G238" s="582"/>
      <c r="H238" s="582"/>
      <c r="I238" s="582"/>
      <c r="J238" s="582"/>
      <c r="K238" s="582"/>
      <c r="L238" s="582"/>
      <c r="M238" s="583"/>
      <c r="N238" s="584"/>
      <c r="O238" s="197"/>
    </row>
    <row r="239" spans="1:15" s="1" customFormat="1" ht="67.5" customHeight="1" x14ac:dyDescent="0.2">
      <c r="A239" s="597" t="s">
        <v>42</v>
      </c>
      <c r="B239" s="361" t="s">
        <v>42</v>
      </c>
      <c r="C239" s="252">
        <v>891</v>
      </c>
      <c r="D239" s="252">
        <v>891</v>
      </c>
      <c r="E239" s="252">
        <v>225</v>
      </c>
      <c r="F239" s="252">
        <v>225</v>
      </c>
      <c r="G239" s="252">
        <v>220.5</v>
      </c>
      <c r="H239" s="252">
        <v>220.5</v>
      </c>
      <c r="I239" s="252">
        <v>150.69999999999999</v>
      </c>
      <c r="J239" s="252">
        <v>220.5</v>
      </c>
      <c r="K239" s="252">
        <v>294.8</v>
      </c>
      <c r="L239" s="252">
        <v>225</v>
      </c>
      <c r="M239" s="362">
        <f t="shared" ref="M239:N240" si="94">SUM(E239+G239+I239+K239)</f>
        <v>891</v>
      </c>
      <c r="N239" s="506">
        <f t="shared" si="94"/>
        <v>891</v>
      </c>
      <c r="O239" s="197"/>
    </row>
    <row r="240" spans="1:15" ht="45" customHeight="1" x14ac:dyDescent="0.25">
      <c r="A240" s="597"/>
      <c r="B240" s="251" t="s">
        <v>141</v>
      </c>
      <c r="C240" s="253">
        <v>60</v>
      </c>
      <c r="D240" s="253">
        <v>60</v>
      </c>
      <c r="E240" s="253">
        <v>0</v>
      </c>
      <c r="F240" s="253">
        <v>0</v>
      </c>
      <c r="G240" s="253"/>
      <c r="H240" s="253">
        <v>0</v>
      </c>
      <c r="I240" s="253">
        <v>60</v>
      </c>
      <c r="J240" s="254">
        <v>59.9</v>
      </c>
      <c r="K240" s="253"/>
      <c r="L240" s="255"/>
      <c r="M240" s="200">
        <f t="shared" si="94"/>
        <v>60</v>
      </c>
      <c r="N240" s="496">
        <f t="shared" si="94"/>
        <v>59.9</v>
      </c>
      <c r="O240" s="518"/>
    </row>
    <row r="241" spans="1:15" ht="49.5" customHeight="1" x14ac:dyDescent="0.2">
      <c r="A241" s="25" t="s">
        <v>16</v>
      </c>
      <c r="B241" s="203"/>
      <c r="C241" s="201">
        <f t="shared" ref="C241:N241" si="95">SUM(C239+C240)</f>
        <v>951</v>
      </c>
      <c r="D241" s="201">
        <f t="shared" si="95"/>
        <v>951</v>
      </c>
      <c r="E241" s="201">
        <f t="shared" si="95"/>
        <v>225</v>
      </c>
      <c r="F241" s="201">
        <f t="shared" si="95"/>
        <v>225</v>
      </c>
      <c r="G241" s="201">
        <f t="shared" si="95"/>
        <v>220.5</v>
      </c>
      <c r="H241" s="201">
        <f t="shared" si="95"/>
        <v>220.5</v>
      </c>
      <c r="I241" s="201">
        <f t="shared" si="95"/>
        <v>210.7</v>
      </c>
      <c r="J241" s="201">
        <f t="shared" si="95"/>
        <v>280.39999999999998</v>
      </c>
      <c r="K241" s="201">
        <f t="shared" si="95"/>
        <v>294.8</v>
      </c>
      <c r="L241" s="201">
        <f t="shared" si="95"/>
        <v>225</v>
      </c>
      <c r="M241" s="201">
        <f t="shared" si="95"/>
        <v>951</v>
      </c>
      <c r="N241" s="507">
        <f t="shared" si="95"/>
        <v>950.9</v>
      </c>
      <c r="O241" s="518"/>
    </row>
    <row r="242" spans="1:15" ht="29.25" customHeight="1" x14ac:dyDescent="0.2">
      <c r="A242" s="79"/>
      <c r="B242" s="203" t="s">
        <v>76</v>
      </c>
      <c r="C242" s="201"/>
      <c r="D242" s="201"/>
      <c r="E242" s="201"/>
      <c r="F242" s="204"/>
      <c r="G242" s="204"/>
      <c r="H242" s="204"/>
      <c r="I242" s="201"/>
      <c r="J242" s="204"/>
      <c r="K242" s="201"/>
      <c r="L242" s="205"/>
      <c r="M242" s="202"/>
      <c r="N242" s="508"/>
      <c r="O242" s="518"/>
    </row>
    <row r="243" spans="1:15" ht="36.75" customHeight="1" x14ac:dyDescent="0.2">
      <c r="A243" s="79"/>
      <c r="B243" s="203" t="s">
        <v>77</v>
      </c>
      <c r="C243" s="201">
        <f t="shared" ref="C243:L243" si="96">SUM(C240+C239)</f>
        <v>951</v>
      </c>
      <c r="D243" s="201">
        <f t="shared" si="96"/>
        <v>951</v>
      </c>
      <c r="E243" s="201">
        <f t="shared" si="96"/>
        <v>225</v>
      </c>
      <c r="F243" s="201">
        <f t="shared" si="96"/>
        <v>225</v>
      </c>
      <c r="G243" s="201">
        <f t="shared" si="96"/>
        <v>220.5</v>
      </c>
      <c r="H243" s="201">
        <f t="shared" si="96"/>
        <v>220.5</v>
      </c>
      <c r="I243" s="201">
        <f t="shared" si="96"/>
        <v>210.7</v>
      </c>
      <c r="J243" s="201">
        <f t="shared" si="96"/>
        <v>280.39999999999998</v>
      </c>
      <c r="K243" s="201">
        <f t="shared" si="96"/>
        <v>294.8</v>
      </c>
      <c r="L243" s="201">
        <f t="shared" si="96"/>
        <v>225</v>
      </c>
      <c r="M243" s="201">
        <f>SUM(E243+G243+I243+K243)</f>
        <v>951</v>
      </c>
      <c r="N243" s="507">
        <f>SUM(F243+H243+J243+L243)</f>
        <v>950.9</v>
      </c>
      <c r="O243" s="518"/>
    </row>
    <row r="244" spans="1:15" ht="41.25" customHeight="1" x14ac:dyDescent="0.2">
      <c r="A244" s="25"/>
      <c r="B244" s="48" t="s">
        <v>79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495"/>
      <c r="O244" s="518"/>
    </row>
    <row r="245" spans="1:15" s="1" customFormat="1" ht="114" customHeight="1" x14ac:dyDescent="0.25">
      <c r="A245" s="586" t="s">
        <v>43</v>
      </c>
      <c r="B245" s="249" t="s">
        <v>97</v>
      </c>
      <c r="C245" s="182">
        <v>40</v>
      </c>
      <c r="D245" s="182">
        <v>40</v>
      </c>
      <c r="E245" s="182"/>
      <c r="F245" s="182"/>
      <c r="G245" s="182"/>
      <c r="H245" s="182"/>
      <c r="I245" s="182"/>
      <c r="J245" s="182">
        <v>40</v>
      </c>
      <c r="K245" s="182">
        <v>40</v>
      </c>
      <c r="L245" s="182"/>
      <c r="M245" s="200">
        <f t="shared" ref="M245:N246" si="97">SUM(E245+G245+I245+K245)</f>
        <v>40</v>
      </c>
      <c r="N245" s="496">
        <f t="shared" si="97"/>
        <v>40</v>
      </c>
      <c r="O245" s="520"/>
    </row>
    <row r="246" spans="1:15" ht="80.25" customHeight="1" x14ac:dyDescent="0.2">
      <c r="A246" s="588"/>
      <c r="B246" s="250" t="s">
        <v>98</v>
      </c>
      <c r="C246" s="182">
        <v>10</v>
      </c>
      <c r="D246" s="182">
        <v>10</v>
      </c>
      <c r="E246" s="182"/>
      <c r="F246" s="182"/>
      <c r="G246" s="182"/>
      <c r="H246" s="182">
        <v>10</v>
      </c>
      <c r="I246" s="182">
        <v>10</v>
      </c>
      <c r="J246" s="182"/>
      <c r="K246" s="182"/>
      <c r="L246" s="182"/>
      <c r="M246" s="200">
        <f t="shared" si="97"/>
        <v>10</v>
      </c>
      <c r="N246" s="496">
        <f t="shared" si="97"/>
        <v>10</v>
      </c>
      <c r="O246" s="518"/>
    </row>
    <row r="247" spans="1:15" ht="37.5" x14ac:dyDescent="0.2">
      <c r="A247" s="25" t="s">
        <v>16</v>
      </c>
      <c r="B247" s="44"/>
      <c r="C247" s="103">
        <f t="shared" ref="C247:N247" si="98">SUM(C245+C246)</f>
        <v>50</v>
      </c>
      <c r="D247" s="103">
        <f t="shared" si="98"/>
        <v>50</v>
      </c>
      <c r="E247" s="103">
        <f t="shared" si="98"/>
        <v>0</v>
      </c>
      <c r="F247" s="103">
        <f t="shared" si="98"/>
        <v>0</v>
      </c>
      <c r="G247" s="103">
        <f t="shared" si="98"/>
        <v>0</v>
      </c>
      <c r="H247" s="103">
        <f t="shared" si="98"/>
        <v>10</v>
      </c>
      <c r="I247" s="103">
        <f t="shared" si="98"/>
        <v>10</v>
      </c>
      <c r="J247" s="103">
        <f t="shared" si="98"/>
        <v>40</v>
      </c>
      <c r="K247" s="103">
        <f t="shared" si="98"/>
        <v>40</v>
      </c>
      <c r="L247" s="103">
        <f t="shared" si="98"/>
        <v>0</v>
      </c>
      <c r="M247" s="103">
        <f t="shared" si="98"/>
        <v>50</v>
      </c>
      <c r="N247" s="103">
        <f t="shared" si="98"/>
        <v>50</v>
      </c>
      <c r="O247" s="518"/>
    </row>
    <row r="248" spans="1:15" ht="15.75" x14ac:dyDescent="0.2">
      <c r="A248" s="79"/>
      <c r="B248" s="44" t="s">
        <v>76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163"/>
      <c r="O248" s="518"/>
    </row>
    <row r="249" spans="1:15" ht="15.75" x14ac:dyDescent="0.2">
      <c r="A249" s="79"/>
      <c r="B249" s="44" t="s">
        <v>77</v>
      </c>
      <c r="C249" s="103">
        <f t="shared" ref="C249:L249" si="99">SUM(C246+C245)</f>
        <v>50</v>
      </c>
      <c r="D249" s="103">
        <f t="shared" si="99"/>
        <v>50</v>
      </c>
      <c r="E249" s="103">
        <f t="shared" si="99"/>
        <v>0</v>
      </c>
      <c r="F249" s="103">
        <f t="shared" si="99"/>
        <v>0</v>
      </c>
      <c r="G249" s="103">
        <f t="shared" si="99"/>
        <v>0</v>
      </c>
      <c r="H249" s="103">
        <f t="shared" si="99"/>
        <v>10</v>
      </c>
      <c r="I249" s="103">
        <f t="shared" si="99"/>
        <v>10</v>
      </c>
      <c r="J249" s="103">
        <f t="shared" si="99"/>
        <v>40</v>
      </c>
      <c r="K249" s="103">
        <f t="shared" si="99"/>
        <v>40</v>
      </c>
      <c r="L249" s="103">
        <f t="shared" si="99"/>
        <v>0</v>
      </c>
      <c r="M249" s="201">
        <f>SUM(E249+G249+I249+K249)</f>
        <v>50</v>
      </c>
      <c r="N249" s="103">
        <f>SUM(N246+N245)</f>
        <v>50</v>
      </c>
      <c r="O249" s="518"/>
    </row>
    <row r="250" spans="1:15" ht="31.5" x14ac:dyDescent="0.2">
      <c r="A250" s="25"/>
      <c r="B250" s="48" t="s">
        <v>79</v>
      </c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495"/>
      <c r="O250" s="518"/>
    </row>
    <row r="251" spans="1:15" ht="51.75" customHeight="1" x14ac:dyDescent="0.2">
      <c r="A251" s="370" t="s">
        <v>44</v>
      </c>
      <c r="B251" s="412" t="s">
        <v>142</v>
      </c>
      <c r="C251" s="227">
        <v>3872.2</v>
      </c>
      <c r="D251" s="227">
        <v>3872.2</v>
      </c>
      <c r="E251" s="227">
        <v>827.5</v>
      </c>
      <c r="F251" s="227">
        <v>216.3</v>
      </c>
      <c r="G251" s="227">
        <v>827.6</v>
      </c>
      <c r="H251" s="227">
        <v>1811.7</v>
      </c>
      <c r="I251" s="227">
        <v>827.5</v>
      </c>
      <c r="J251" s="227">
        <v>750.7</v>
      </c>
      <c r="K251" s="227">
        <v>1389.6</v>
      </c>
      <c r="L251" s="227">
        <v>1088.0999999999999</v>
      </c>
      <c r="M251" s="200">
        <f>SUM(E251+G251+I251+K251)</f>
        <v>3872.2</v>
      </c>
      <c r="N251" s="496">
        <f>SUM(F251+H251+J251+L251)</f>
        <v>3866.7999999999997</v>
      </c>
      <c r="O251" s="518"/>
    </row>
    <row r="252" spans="1:15" s="1" customFormat="1" ht="43.5" customHeight="1" x14ac:dyDescent="0.2">
      <c r="A252" s="25" t="s">
        <v>16</v>
      </c>
      <c r="B252" s="44"/>
      <c r="C252" s="26">
        <f t="shared" ref="C252:N252" si="100">SUM(C251)</f>
        <v>3872.2</v>
      </c>
      <c r="D252" s="26">
        <f t="shared" si="100"/>
        <v>3872.2</v>
      </c>
      <c r="E252" s="26">
        <f t="shared" si="100"/>
        <v>827.5</v>
      </c>
      <c r="F252" s="26">
        <f t="shared" si="100"/>
        <v>216.3</v>
      </c>
      <c r="G252" s="26">
        <f t="shared" si="100"/>
        <v>827.6</v>
      </c>
      <c r="H252" s="26">
        <f t="shared" si="100"/>
        <v>1811.7</v>
      </c>
      <c r="I252" s="26">
        <f t="shared" si="100"/>
        <v>827.5</v>
      </c>
      <c r="J252" s="26">
        <f t="shared" si="100"/>
        <v>750.7</v>
      </c>
      <c r="K252" s="26">
        <f t="shared" si="100"/>
        <v>1389.6</v>
      </c>
      <c r="L252" s="26">
        <f t="shared" si="100"/>
        <v>1088.0999999999999</v>
      </c>
      <c r="M252" s="26">
        <f t="shared" si="100"/>
        <v>3872.2</v>
      </c>
      <c r="N252" s="164">
        <f t="shared" si="100"/>
        <v>3866.7999999999997</v>
      </c>
      <c r="O252" s="520"/>
    </row>
    <row r="253" spans="1:15" s="1" customFormat="1" ht="33.75" customHeight="1" x14ac:dyDescent="0.2">
      <c r="A253" s="595"/>
      <c r="B253" s="44" t="s">
        <v>76</v>
      </c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06"/>
      <c r="O253" s="520"/>
    </row>
    <row r="254" spans="1:15" ht="38.25" customHeight="1" x14ac:dyDescent="0.2">
      <c r="A254" s="596"/>
      <c r="B254" s="44" t="s">
        <v>77</v>
      </c>
      <c r="C254" s="26">
        <f t="shared" ref="C254:L254" si="101">SUM(C251)</f>
        <v>3872.2</v>
      </c>
      <c r="D254" s="26">
        <f t="shared" si="101"/>
        <v>3872.2</v>
      </c>
      <c r="E254" s="26">
        <f t="shared" si="101"/>
        <v>827.5</v>
      </c>
      <c r="F254" s="26">
        <f t="shared" si="101"/>
        <v>216.3</v>
      </c>
      <c r="G254" s="26">
        <f t="shared" si="101"/>
        <v>827.6</v>
      </c>
      <c r="H254" s="26">
        <f t="shared" si="101"/>
        <v>1811.7</v>
      </c>
      <c r="I254" s="26">
        <f t="shared" si="101"/>
        <v>827.5</v>
      </c>
      <c r="J254" s="26">
        <f t="shared" si="101"/>
        <v>750.7</v>
      </c>
      <c r="K254" s="26">
        <f t="shared" si="101"/>
        <v>1389.6</v>
      </c>
      <c r="L254" s="26">
        <f t="shared" si="101"/>
        <v>1088.0999999999999</v>
      </c>
      <c r="M254" s="26">
        <f>SUM(E254+G254+I254+K254)</f>
        <v>3872.2</v>
      </c>
      <c r="N254" s="207">
        <f>SUM(F254+H254+J254+L254)</f>
        <v>3866.7999999999997</v>
      </c>
      <c r="O254" s="171"/>
    </row>
    <row r="255" spans="1:15" ht="33.75" customHeight="1" thickBot="1" x14ac:dyDescent="0.25">
      <c r="A255" s="640"/>
      <c r="B255" s="48" t="s">
        <v>79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174"/>
    </row>
    <row r="256" spans="1:15" ht="33.75" customHeight="1" x14ac:dyDescent="0.2">
      <c r="A256" s="60" t="s">
        <v>2</v>
      </c>
      <c r="B256" s="63"/>
      <c r="C256" s="54">
        <f t="shared" ref="C256:N256" si="102">SUM(C252+C247+C241)</f>
        <v>4873.2</v>
      </c>
      <c r="D256" s="54">
        <f t="shared" si="102"/>
        <v>4873.2</v>
      </c>
      <c r="E256" s="54">
        <f t="shared" si="102"/>
        <v>1052.5</v>
      </c>
      <c r="F256" s="54">
        <f t="shared" si="102"/>
        <v>441.3</v>
      </c>
      <c r="G256" s="54">
        <f t="shared" si="102"/>
        <v>1048.0999999999999</v>
      </c>
      <c r="H256" s="54">
        <f t="shared" si="102"/>
        <v>2042.2</v>
      </c>
      <c r="I256" s="54">
        <f t="shared" si="102"/>
        <v>1048.2</v>
      </c>
      <c r="J256" s="54">
        <f t="shared" si="102"/>
        <v>1071.0999999999999</v>
      </c>
      <c r="K256" s="54">
        <f t="shared" si="102"/>
        <v>1724.3999999999999</v>
      </c>
      <c r="L256" s="54">
        <f t="shared" si="102"/>
        <v>1313.1</v>
      </c>
      <c r="M256" s="54">
        <f t="shared" si="102"/>
        <v>4873.2</v>
      </c>
      <c r="N256" s="54">
        <f t="shared" si="102"/>
        <v>4867.7</v>
      </c>
    </row>
    <row r="257" spans="1:14" s="1" customFormat="1" ht="32.25" customHeight="1" x14ac:dyDescent="0.2">
      <c r="A257" s="641"/>
      <c r="B257" s="63" t="s">
        <v>76</v>
      </c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208"/>
    </row>
    <row r="258" spans="1:14" s="1" customFormat="1" ht="32.25" customHeight="1" x14ac:dyDescent="0.2">
      <c r="A258" s="642"/>
      <c r="B258" s="63" t="s">
        <v>77</v>
      </c>
      <c r="C258" s="54">
        <f t="shared" ref="C258:L258" si="103">SUM(C254+C249+C243)</f>
        <v>4873.2</v>
      </c>
      <c r="D258" s="54">
        <f t="shared" si="103"/>
        <v>4873.2</v>
      </c>
      <c r="E258" s="54">
        <f t="shared" si="103"/>
        <v>1052.5</v>
      </c>
      <c r="F258" s="54">
        <f t="shared" si="103"/>
        <v>441.3</v>
      </c>
      <c r="G258" s="54">
        <f t="shared" si="103"/>
        <v>1048.0999999999999</v>
      </c>
      <c r="H258" s="54">
        <f t="shared" si="103"/>
        <v>2042.2</v>
      </c>
      <c r="I258" s="54">
        <f t="shared" si="103"/>
        <v>1048.2</v>
      </c>
      <c r="J258" s="54">
        <f t="shared" si="103"/>
        <v>1071.0999999999999</v>
      </c>
      <c r="K258" s="54">
        <f t="shared" si="103"/>
        <v>1724.3999999999999</v>
      </c>
      <c r="L258" s="54">
        <f t="shared" si="103"/>
        <v>1313.1</v>
      </c>
      <c r="M258" s="54">
        <f>SUM(E258+G258+I258+K258)</f>
        <v>4873.2</v>
      </c>
      <c r="N258" s="193">
        <f>SUM(F258+H258+J258+L258)</f>
        <v>4867.7</v>
      </c>
    </row>
    <row r="259" spans="1:14" s="1" customFormat="1" ht="32.25" customHeight="1" x14ac:dyDescent="0.2">
      <c r="A259" s="643"/>
      <c r="B259" s="75" t="s">
        <v>79</v>
      </c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5"/>
      <c r="N259" s="90"/>
    </row>
    <row r="260" spans="1:14" s="1" customFormat="1" ht="32.25" customHeight="1" x14ac:dyDescent="0.25">
      <c r="A260" s="647" t="s">
        <v>45</v>
      </c>
      <c r="B260" s="627"/>
      <c r="C260" s="627"/>
      <c r="D260" s="627"/>
      <c r="E260" s="627"/>
      <c r="F260" s="627"/>
      <c r="G260" s="627"/>
      <c r="H260" s="627"/>
      <c r="I260" s="627"/>
      <c r="J260" s="627"/>
      <c r="K260" s="627"/>
      <c r="L260" s="627"/>
      <c r="M260" s="648"/>
      <c r="N260" s="648"/>
    </row>
    <row r="261" spans="1:14" s="1" customFormat="1" ht="37.5" customHeight="1" x14ac:dyDescent="0.25">
      <c r="A261" s="603" t="s">
        <v>46</v>
      </c>
      <c r="B261" s="446" t="s">
        <v>175</v>
      </c>
      <c r="C261" s="447"/>
      <c r="D261" s="447"/>
      <c r="E261" s="447"/>
      <c r="F261" s="447"/>
      <c r="G261" s="447"/>
      <c r="H261" s="447"/>
      <c r="I261" s="447"/>
      <c r="J261" s="447"/>
      <c r="K261" s="447"/>
      <c r="L261" s="447"/>
      <c r="M261" s="352"/>
      <c r="N261" s="352"/>
    </row>
    <row r="262" spans="1:14" ht="34.5" customHeight="1" x14ac:dyDescent="0.2">
      <c r="A262" s="604"/>
      <c r="B262" s="562" t="s">
        <v>176</v>
      </c>
      <c r="C262" s="449">
        <v>256.2</v>
      </c>
      <c r="D262" s="449">
        <v>256.2</v>
      </c>
      <c r="E262" s="449"/>
      <c r="F262" s="449"/>
      <c r="G262" s="449"/>
      <c r="H262" s="449"/>
      <c r="I262" s="449">
        <v>256.2</v>
      </c>
      <c r="J262" s="449">
        <v>99.99</v>
      </c>
      <c r="K262" s="453"/>
      <c r="L262" s="453"/>
      <c r="M262" s="450">
        <f>SUM(E262+G262+I262+K262)</f>
        <v>256.2</v>
      </c>
      <c r="N262" s="451">
        <f>SUM(F262+H262+J262+L262)</f>
        <v>99.99</v>
      </c>
    </row>
    <row r="263" spans="1:14" ht="27.75" customHeight="1" x14ac:dyDescent="0.2">
      <c r="A263" s="604"/>
      <c r="B263" s="559" t="s">
        <v>104</v>
      </c>
      <c r="C263" s="449">
        <v>256.2</v>
      </c>
      <c r="D263" s="449">
        <v>256.2</v>
      </c>
      <c r="E263" s="449"/>
      <c r="F263" s="449"/>
      <c r="G263" s="449"/>
      <c r="H263" s="449"/>
      <c r="I263" s="449">
        <v>256.2</v>
      </c>
      <c r="J263" s="449">
        <v>99.99</v>
      </c>
      <c r="K263" s="453"/>
      <c r="L263" s="453"/>
      <c r="M263" s="450">
        <f>SUM(E263+G263+I263+K263)</f>
        <v>256.2</v>
      </c>
      <c r="N263" s="451">
        <f>SUM(F263+H263+J263+L263)</f>
        <v>99.99</v>
      </c>
    </row>
    <row r="264" spans="1:14" ht="34.5" customHeight="1" x14ac:dyDescent="0.2">
      <c r="A264" s="604"/>
      <c r="B264" s="559" t="s">
        <v>78</v>
      </c>
      <c r="C264" s="449"/>
      <c r="D264" s="449"/>
      <c r="E264" s="449"/>
      <c r="F264" s="449"/>
      <c r="G264" s="449"/>
      <c r="H264" s="449"/>
      <c r="I264" s="449"/>
      <c r="J264" s="449"/>
      <c r="K264" s="453"/>
      <c r="L264" s="453"/>
      <c r="M264" s="459"/>
      <c r="N264" s="459"/>
    </row>
    <row r="265" spans="1:14" ht="34.5" customHeight="1" x14ac:dyDescent="0.2">
      <c r="A265" s="604"/>
      <c r="B265" s="446" t="s">
        <v>177</v>
      </c>
      <c r="C265" s="449"/>
      <c r="D265" s="449"/>
      <c r="E265" s="449"/>
      <c r="F265" s="449"/>
      <c r="G265" s="449"/>
      <c r="H265" s="449"/>
      <c r="I265" s="449"/>
      <c r="J265" s="449"/>
      <c r="K265" s="453"/>
      <c r="L265" s="453"/>
      <c r="M265" s="459"/>
      <c r="N265" s="459"/>
    </row>
    <row r="266" spans="1:14" ht="59.25" customHeight="1" x14ac:dyDescent="0.2">
      <c r="A266" s="604"/>
      <c r="B266" s="561" t="s">
        <v>195</v>
      </c>
      <c r="C266" s="687">
        <v>210</v>
      </c>
      <c r="D266" s="687">
        <v>210</v>
      </c>
      <c r="E266" s="685"/>
      <c r="F266" s="685"/>
      <c r="G266" s="685"/>
      <c r="H266" s="685"/>
      <c r="I266" s="685"/>
      <c r="J266" s="685"/>
      <c r="K266" s="687">
        <v>210</v>
      </c>
      <c r="L266" s="687">
        <v>190</v>
      </c>
      <c r="M266" s="688">
        <f>SUM(E266+G266+I266+K266)</f>
        <v>210</v>
      </c>
      <c r="N266" s="687">
        <v>190</v>
      </c>
    </row>
    <row r="267" spans="1:14" ht="24.75" customHeight="1" x14ac:dyDescent="0.2">
      <c r="A267" s="604"/>
      <c r="B267" s="559" t="s">
        <v>104</v>
      </c>
      <c r="C267" s="687">
        <v>210</v>
      </c>
      <c r="D267" s="687">
        <v>210</v>
      </c>
      <c r="E267" s="685"/>
      <c r="F267" s="685"/>
      <c r="G267" s="685"/>
      <c r="H267" s="685"/>
      <c r="I267" s="685"/>
      <c r="J267" s="685"/>
      <c r="K267" s="687">
        <v>210</v>
      </c>
      <c r="L267" s="687">
        <v>190</v>
      </c>
      <c r="M267" s="687">
        <v>210</v>
      </c>
      <c r="N267" s="687">
        <v>190</v>
      </c>
    </row>
    <row r="268" spans="1:14" ht="34.5" customHeight="1" x14ac:dyDescent="0.2">
      <c r="A268" s="604"/>
      <c r="B268" s="559" t="s">
        <v>78</v>
      </c>
      <c r="C268" s="452"/>
      <c r="D268" s="452"/>
      <c r="E268" s="449"/>
      <c r="F268" s="449"/>
      <c r="G268" s="449"/>
      <c r="H268" s="449"/>
      <c r="I268" s="449"/>
      <c r="J268" s="449"/>
      <c r="K268" s="453"/>
      <c r="L268" s="453"/>
      <c r="M268" s="683"/>
      <c r="N268" s="459"/>
    </row>
    <row r="269" spans="1:14" ht="47.25" customHeight="1" x14ac:dyDescent="0.2">
      <c r="A269" s="604"/>
      <c r="B269" s="561" t="s">
        <v>178</v>
      </c>
      <c r="C269" s="449">
        <v>3411.8</v>
      </c>
      <c r="D269" s="449">
        <v>3411.8</v>
      </c>
      <c r="E269" s="449"/>
      <c r="F269" s="449"/>
      <c r="G269" s="449"/>
      <c r="H269" s="449"/>
      <c r="I269" s="449">
        <v>3411.8</v>
      </c>
      <c r="J269" s="449">
        <v>3159.5</v>
      </c>
      <c r="K269" s="453"/>
      <c r="L269" s="453"/>
      <c r="M269" s="450">
        <f>SUM(E269+G269+I269+K269)</f>
        <v>3411.8</v>
      </c>
      <c r="N269" s="451">
        <f>SUM(F269+H269+J269+L269)</f>
        <v>3159.5</v>
      </c>
    </row>
    <row r="270" spans="1:14" ht="20.25" customHeight="1" x14ac:dyDescent="0.2">
      <c r="A270" s="604"/>
      <c r="B270" s="559" t="s">
        <v>104</v>
      </c>
      <c r="C270" s="449">
        <v>3411.8</v>
      </c>
      <c r="D270" s="449">
        <v>3411.8</v>
      </c>
      <c r="E270" s="449"/>
      <c r="F270" s="449"/>
      <c r="G270" s="449"/>
      <c r="H270" s="449"/>
      <c r="I270" s="449">
        <v>3411.8</v>
      </c>
      <c r="J270" s="449">
        <v>3159.5</v>
      </c>
      <c r="K270" s="453"/>
      <c r="L270" s="453"/>
      <c r="M270" s="450">
        <f>SUM(E270+G270+I270+K270)</f>
        <v>3411.8</v>
      </c>
      <c r="N270" s="451">
        <f>SUM(F270+H270+J270+L270)</f>
        <v>3159.5</v>
      </c>
    </row>
    <row r="271" spans="1:14" ht="43.5" customHeight="1" x14ac:dyDescent="0.2">
      <c r="A271" s="604"/>
      <c r="B271" s="560" t="s">
        <v>78</v>
      </c>
      <c r="C271" s="449"/>
      <c r="D271" s="449"/>
      <c r="E271" s="449"/>
      <c r="F271" s="449"/>
      <c r="G271" s="449"/>
      <c r="H271" s="449"/>
      <c r="I271" s="449"/>
      <c r="J271" s="449"/>
      <c r="K271" s="453"/>
      <c r="L271" s="453"/>
      <c r="M271" s="459"/>
      <c r="N271" s="459"/>
    </row>
    <row r="272" spans="1:14" ht="48.75" customHeight="1" x14ac:dyDescent="0.2">
      <c r="A272" s="604"/>
      <c r="B272" s="555" t="s">
        <v>179</v>
      </c>
      <c r="C272" s="452">
        <f>SUM(C273+C274)</f>
        <v>15579.4</v>
      </c>
      <c r="D272" s="452">
        <f>SUM(D273+D274)</f>
        <v>15579.4</v>
      </c>
      <c r="E272" s="449"/>
      <c r="F272" s="449"/>
      <c r="G272" s="449"/>
      <c r="H272" s="449"/>
      <c r="I272" s="452">
        <f>SUM(I273+I274)</f>
        <v>15579.4</v>
      </c>
      <c r="J272" s="452">
        <f>SUM(J273+J274)</f>
        <v>1234.5</v>
      </c>
      <c r="K272" s="453"/>
      <c r="L272" s="452">
        <f>SUM(L273+L274)</f>
        <v>11201.4</v>
      </c>
      <c r="M272" s="450">
        <f t="shared" ref="M272:N274" si="104">SUM(E272+G272+I272+K272)</f>
        <v>15579.4</v>
      </c>
      <c r="N272" s="686">
        <f t="shared" si="104"/>
        <v>12435.9</v>
      </c>
    </row>
    <row r="273" spans="1:14" ht="24" customHeight="1" x14ac:dyDescent="0.2">
      <c r="A273" s="604"/>
      <c r="B273" s="556" t="s">
        <v>104</v>
      </c>
      <c r="C273" s="449">
        <v>1431.4</v>
      </c>
      <c r="D273" s="449">
        <v>1431.4</v>
      </c>
      <c r="E273" s="449"/>
      <c r="F273" s="449"/>
      <c r="G273" s="449"/>
      <c r="H273" s="449"/>
      <c r="I273" s="449">
        <v>1431.4</v>
      </c>
      <c r="J273" s="449"/>
      <c r="K273" s="453"/>
      <c r="L273" s="449">
        <v>1148.3</v>
      </c>
      <c r="M273" s="450">
        <f t="shared" si="104"/>
        <v>1431.4</v>
      </c>
      <c r="N273" s="686">
        <f t="shared" si="104"/>
        <v>1148.3</v>
      </c>
    </row>
    <row r="274" spans="1:14" ht="33" customHeight="1" x14ac:dyDescent="0.2">
      <c r="A274" s="604"/>
      <c r="B274" s="557" t="s">
        <v>78</v>
      </c>
      <c r="C274" s="452">
        <v>14148</v>
      </c>
      <c r="D274" s="452">
        <v>14148</v>
      </c>
      <c r="E274" s="449"/>
      <c r="F274" s="449"/>
      <c r="G274" s="449"/>
      <c r="H274" s="449"/>
      <c r="I274" s="452">
        <v>14148</v>
      </c>
      <c r="J274" s="449">
        <v>1234.5</v>
      </c>
      <c r="K274" s="453"/>
      <c r="L274" s="449">
        <v>10053.1</v>
      </c>
      <c r="M274" s="450">
        <f t="shared" si="104"/>
        <v>14148</v>
      </c>
      <c r="N274" s="686">
        <f t="shared" si="104"/>
        <v>11287.6</v>
      </c>
    </row>
    <row r="275" spans="1:14" ht="34.5" customHeight="1" x14ac:dyDescent="0.2">
      <c r="A275" s="604"/>
      <c r="B275" s="446" t="s">
        <v>180</v>
      </c>
      <c r="C275" s="453"/>
      <c r="D275" s="453"/>
      <c r="E275" s="453"/>
      <c r="F275" s="453"/>
      <c r="G275" s="453"/>
      <c r="H275" s="453"/>
      <c r="I275" s="453"/>
      <c r="J275" s="453"/>
      <c r="K275" s="453"/>
      <c r="L275" s="449"/>
      <c r="M275" s="459"/>
      <c r="N275" s="459"/>
    </row>
    <row r="276" spans="1:14" ht="69" customHeight="1" x14ac:dyDescent="0.2">
      <c r="A276" s="604"/>
      <c r="B276" s="448" t="s">
        <v>196</v>
      </c>
      <c r="C276" s="685">
        <v>81.900000000000006</v>
      </c>
      <c r="D276" s="685">
        <v>81.900000000000006</v>
      </c>
      <c r="E276" s="685"/>
      <c r="F276" s="685"/>
      <c r="G276" s="685"/>
      <c r="H276" s="685"/>
      <c r="I276" s="685"/>
      <c r="J276" s="685"/>
      <c r="K276" s="685">
        <v>81.900000000000006</v>
      </c>
      <c r="L276" s="685"/>
      <c r="M276" s="685">
        <v>81.900000000000006</v>
      </c>
      <c r="N276" s="459"/>
    </row>
    <row r="277" spans="1:14" ht="34.5" customHeight="1" x14ac:dyDescent="0.2">
      <c r="A277" s="604"/>
      <c r="B277" s="556" t="s">
        <v>104</v>
      </c>
      <c r="C277" s="685">
        <v>81.900000000000006</v>
      </c>
      <c r="D277" s="685">
        <v>81.900000000000006</v>
      </c>
      <c r="E277" s="685"/>
      <c r="F277" s="685"/>
      <c r="G277" s="685"/>
      <c r="H277" s="685"/>
      <c r="I277" s="685"/>
      <c r="J277" s="685"/>
      <c r="K277" s="685">
        <v>81.900000000000006</v>
      </c>
      <c r="L277" s="685"/>
      <c r="M277" s="685">
        <v>81.900000000000006</v>
      </c>
      <c r="N277" s="459"/>
    </row>
    <row r="278" spans="1:14" ht="34.5" customHeight="1" x14ac:dyDescent="0.2">
      <c r="A278" s="604"/>
      <c r="B278" s="557" t="s">
        <v>78</v>
      </c>
      <c r="C278" s="453"/>
      <c r="D278" s="453"/>
      <c r="E278" s="453"/>
      <c r="F278" s="453"/>
      <c r="G278" s="453"/>
      <c r="H278" s="453"/>
      <c r="I278" s="453"/>
      <c r="J278" s="453"/>
      <c r="K278" s="453"/>
      <c r="L278" s="449"/>
      <c r="M278" s="682"/>
      <c r="N278" s="459"/>
    </row>
    <row r="279" spans="1:14" ht="66.75" customHeight="1" x14ac:dyDescent="0.2">
      <c r="A279" s="604"/>
      <c r="B279" s="561" t="s">
        <v>181</v>
      </c>
      <c r="C279" s="449">
        <v>3397.9</v>
      </c>
      <c r="D279" s="449">
        <v>3397.9</v>
      </c>
      <c r="E279" s="449"/>
      <c r="F279" s="449"/>
      <c r="G279" s="449"/>
      <c r="H279" s="449"/>
      <c r="I279" s="449">
        <v>3397.9</v>
      </c>
      <c r="J279" s="449">
        <v>99.3</v>
      </c>
      <c r="K279" s="453"/>
      <c r="L279" s="449">
        <v>2478.1</v>
      </c>
      <c r="M279" s="450">
        <f>SUM(E279+G279+I279+K279)</f>
        <v>3397.9</v>
      </c>
      <c r="N279" s="451">
        <f>SUM(F279+H279+J279+L279)</f>
        <v>2577.4</v>
      </c>
    </row>
    <row r="280" spans="1:14" ht="17.25" customHeight="1" x14ac:dyDescent="0.2">
      <c r="A280" s="604"/>
      <c r="B280" s="559" t="s">
        <v>104</v>
      </c>
      <c r="C280" s="449">
        <v>3397.9</v>
      </c>
      <c r="D280" s="449">
        <v>3397.9</v>
      </c>
      <c r="E280" s="449"/>
      <c r="F280" s="449"/>
      <c r="G280" s="449"/>
      <c r="H280" s="449"/>
      <c r="I280" s="449">
        <v>3397.9</v>
      </c>
      <c r="J280" s="449">
        <v>99.3</v>
      </c>
      <c r="K280" s="453"/>
      <c r="L280" s="449">
        <v>2478.1</v>
      </c>
      <c r="M280" s="450">
        <f t="shared" ref="M280" si="105">SUM(E280+G280+I280+K280)</f>
        <v>3397.9</v>
      </c>
      <c r="N280" s="451">
        <f t="shared" ref="N280" si="106">SUM(F280+H280+J280+L280)</f>
        <v>2577.4</v>
      </c>
    </row>
    <row r="281" spans="1:14" ht="33" customHeight="1" x14ac:dyDescent="0.2">
      <c r="A281" s="604"/>
      <c r="B281" s="559" t="s">
        <v>78</v>
      </c>
      <c r="C281" s="453"/>
      <c r="D281" s="453"/>
      <c r="E281" s="453"/>
      <c r="F281" s="453"/>
      <c r="G281" s="453"/>
      <c r="H281" s="453"/>
      <c r="I281" s="453"/>
      <c r="J281" s="453"/>
      <c r="K281" s="453"/>
      <c r="L281" s="453"/>
      <c r="M281" s="459"/>
      <c r="N281" s="459"/>
    </row>
    <row r="282" spans="1:14" ht="55.5" customHeight="1" x14ac:dyDescent="0.2">
      <c r="A282" s="604"/>
      <c r="B282" s="448" t="s">
        <v>182</v>
      </c>
      <c r="C282" s="460">
        <f>SUM(C283+C284)</f>
        <v>15568.1</v>
      </c>
      <c r="D282" s="460">
        <f>SUM(D283+D284)</f>
        <v>15568.1</v>
      </c>
      <c r="E282" s="461"/>
      <c r="F282" s="462"/>
      <c r="G282" s="460">
        <f>SUM(G283+G284)</f>
        <v>15568.1</v>
      </c>
      <c r="H282" s="463"/>
      <c r="I282" s="462"/>
      <c r="J282" s="464"/>
      <c r="K282" s="465"/>
      <c r="L282" s="460">
        <f>SUM(L283+L284)</f>
        <v>6447.4000000000005</v>
      </c>
      <c r="M282" s="286">
        <f t="shared" ref="M282:M286" si="107">SUM(E282+G282+I282+K282)</f>
        <v>15568.1</v>
      </c>
      <c r="N282" s="188">
        <f t="shared" ref="N282:N286" si="108">SUM(F282+H282+J282+L282)</f>
        <v>6447.4000000000005</v>
      </c>
    </row>
    <row r="283" spans="1:14" ht="34.5" customHeight="1" x14ac:dyDescent="0.2">
      <c r="A283" s="604"/>
      <c r="B283" s="247" t="s">
        <v>104</v>
      </c>
      <c r="C283" s="466">
        <v>1452.1</v>
      </c>
      <c r="D283" s="466">
        <v>1452.1</v>
      </c>
      <c r="E283" s="467"/>
      <c r="F283" s="467"/>
      <c r="G283" s="466">
        <v>1452.1</v>
      </c>
      <c r="H283" s="468"/>
      <c r="I283" s="468"/>
      <c r="J283" s="469"/>
      <c r="K283" s="470"/>
      <c r="L283" s="468">
        <v>612.1</v>
      </c>
      <c r="M283" s="468">
        <f t="shared" si="107"/>
        <v>1452.1</v>
      </c>
      <c r="N283" s="684">
        <f t="shared" si="108"/>
        <v>612.1</v>
      </c>
    </row>
    <row r="284" spans="1:14" ht="32.25" customHeight="1" x14ac:dyDescent="0.2">
      <c r="A284" s="604"/>
      <c r="B284" s="247" t="s">
        <v>78</v>
      </c>
      <c r="C284" s="468">
        <v>14116</v>
      </c>
      <c r="D284" s="468">
        <v>14116</v>
      </c>
      <c r="E284" s="467"/>
      <c r="F284" s="467"/>
      <c r="G284" s="468">
        <v>14116</v>
      </c>
      <c r="H284" s="473"/>
      <c r="I284" s="473"/>
      <c r="J284" s="474"/>
      <c r="K284" s="475"/>
      <c r="L284" s="468">
        <v>5835.3</v>
      </c>
      <c r="M284" s="468">
        <f t="shared" si="107"/>
        <v>14116</v>
      </c>
      <c r="N284" s="684">
        <f t="shared" si="108"/>
        <v>5835.3</v>
      </c>
    </row>
    <row r="285" spans="1:14" ht="64.5" customHeight="1" x14ac:dyDescent="0.2">
      <c r="A285" s="604"/>
      <c r="B285" s="558" t="s">
        <v>183</v>
      </c>
      <c r="C285" s="454">
        <v>4685.5</v>
      </c>
      <c r="D285" s="454">
        <v>4685.5</v>
      </c>
      <c r="E285" s="454"/>
      <c r="F285" s="454"/>
      <c r="G285" s="454"/>
      <c r="H285" s="454"/>
      <c r="I285" s="454">
        <v>4685.5</v>
      </c>
      <c r="J285" s="455">
        <v>3981.7</v>
      </c>
      <c r="K285" s="456"/>
      <c r="L285" s="454">
        <v>668.4</v>
      </c>
      <c r="M285" s="286">
        <f t="shared" si="107"/>
        <v>4685.5</v>
      </c>
      <c r="N285" s="286">
        <f t="shared" si="108"/>
        <v>4650.0999999999995</v>
      </c>
    </row>
    <row r="286" spans="1:14" ht="34.5" customHeight="1" x14ac:dyDescent="0.2">
      <c r="A286" s="604"/>
      <c r="B286" s="559" t="s">
        <v>104</v>
      </c>
      <c r="C286" s="454">
        <v>4685.5</v>
      </c>
      <c r="D286" s="454">
        <v>4685.5</v>
      </c>
      <c r="E286" s="454"/>
      <c r="F286" s="454"/>
      <c r="G286" s="454"/>
      <c r="H286" s="454"/>
      <c r="I286" s="454">
        <v>4685.5</v>
      </c>
      <c r="J286" s="455">
        <v>3981.7</v>
      </c>
      <c r="K286" s="456"/>
      <c r="L286" s="454">
        <v>668.4</v>
      </c>
      <c r="M286" s="450">
        <f t="shared" si="107"/>
        <v>4685.5</v>
      </c>
      <c r="N286" s="451">
        <f t="shared" si="108"/>
        <v>4650.0999999999995</v>
      </c>
    </row>
    <row r="287" spans="1:14" ht="32.25" customHeight="1" x14ac:dyDescent="0.2">
      <c r="A287" s="604"/>
      <c r="B287" s="559" t="s">
        <v>78</v>
      </c>
      <c r="C287" s="457"/>
      <c r="D287" s="457"/>
      <c r="E287" s="457"/>
      <c r="F287" s="457"/>
      <c r="G287" s="457"/>
      <c r="H287" s="457"/>
      <c r="I287" s="457"/>
      <c r="J287" s="456"/>
      <c r="K287" s="456"/>
      <c r="L287" s="457"/>
      <c r="M287" s="476"/>
      <c r="N287" s="476"/>
    </row>
    <row r="288" spans="1:14" ht="76.5" customHeight="1" x14ac:dyDescent="0.2">
      <c r="A288" s="604"/>
      <c r="B288" s="564" t="s">
        <v>184</v>
      </c>
      <c r="C288" s="458">
        <v>4.0999999999999996</v>
      </c>
      <c r="D288" s="458">
        <v>4.0999999999999996</v>
      </c>
      <c r="E288" s="458"/>
      <c r="F288" s="458"/>
      <c r="G288" s="458">
        <v>4.0999999999999996</v>
      </c>
      <c r="H288" s="458">
        <v>4.0999999999999996</v>
      </c>
      <c r="I288" s="457"/>
      <c r="J288" s="456"/>
      <c r="K288" s="456"/>
      <c r="L288" s="457"/>
      <c r="M288" s="286">
        <f t="shared" ref="M288:N294" si="109">SUM(E288+G288+I288+K288)</f>
        <v>4.0999999999999996</v>
      </c>
      <c r="N288" s="286">
        <f t="shared" ref="N288:N289" si="110">SUM(F288+H288+J288+L288)</f>
        <v>4.0999999999999996</v>
      </c>
    </row>
    <row r="289" spans="1:14" ht="34.5" customHeight="1" x14ac:dyDescent="0.2">
      <c r="A289" s="604"/>
      <c r="B289" s="559" t="s">
        <v>104</v>
      </c>
      <c r="C289" s="458">
        <v>4.0999999999999996</v>
      </c>
      <c r="D289" s="458">
        <v>4.0999999999999996</v>
      </c>
      <c r="E289" s="458"/>
      <c r="F289" s="458"/>
      <c r="G289" s="458">
        <v>4.0999999999999996</v>
      </c>
      <c r="H289" s="458">
        <v>4.0999999999999996</v>
      </c>
      <c r="I289" s="457"/>
      <c r="J289" s="456"/>
      <c r="K289" s="456"/>
      <c r="L289" s="457"/>
      <c r="M289" s="450">
        <f t="shared" si="109"/>
        <v>4.0999999999999996</v>
      </c>
      <c r="N289" s="451">
        <f t="shared" si="110"/>
        <v>4.0999999999999996</v>
      </c>
    </row>
    <row r="290" spans="1:14" ht="39" customHeight="1" x14ac:dyDescent="0.2">
      <c r="A290" s="604"/>
      <c r="B290" s="559" t="s">
        <v>78</v>
      </c>
      <c r="C290" s="457"/>
      <c r="D290" s="457"/>
      <c r="E290" s="457"/>
      <c r="F290" s="457"/>
      <c r="G290" s="457"/>
      <c r="H290" s="457"/>
      <c r="I290" s="457"/>
      <c r="J290" s="456"/>
      <c r="K290" s="456"/>
      <c r="L290" s="457"/>
      <c r="M290" s="476"/>
      <c r="N290" s="476"/>
    </row>
    <row r="291" spans="1:14" ht="74.25" customHeight="1" x14ac:dyDescent="0.2">
      <c r="A291" s="604"/>
      <c r="B291" s="689" t="s">
        <v>197</v>
      </c>
      <c r="C291" s="690">
        <v>30</v>
      </c>
      <c r="D291" s="690">
        <v>30</v>
      </c>
      <c r="E291" s="691"/>
      <c r="F291" s="691"/>
      <c r="G291" s="691"/>
      <c r="H291" s="691"/>
      <c r="I291" s="691"/>
      <c r="J291" s="692"/>
      <c r="K291" s="690">
        <v>30</v>
      </c>
      <c r="L291" s="690">
        <v>30</v>
      </c>
      <c r="M291" s="690">
        <v>30</v>
      </c>
      <c r="N291" s="690">
        <v>30</v>
      </c>
    </row>
    <row r="292" spans="1:14" ht="39" customHeight="1" x14ac:dyDescent="0.2">
      <c r="A292" s="604"/>
      <c r="B292" s="556" t="s">
        <v>104</v>
      </c>
      <c r="C292" s="690">
        <v>30</v>
      </c>
      <c r="D292" s="690">
        <v>30</v>
      </c>
      <c r="E292" s="691"/>
      <c r="F292" s="691"/>
      <c r="G292" s="691"/>
      <c r="H292" s="691"/>
      <c r="I292" s="691"/>
      <c r="J292" s="692"/>
      <c r="K292" s="690">
        <v>30</v>
      </c>
      <c r="L292" s="690">
        <v>30</v>
      </c>
      <c r="M292" s="690">
        <v>30</v>
      </c>
      <c r="N292" s="690">
        <v>30</v>
      </c>
    </row>
    <row r="293" spans="1:14" ht="39" customHeight="1" x14ac:dyDescent="0.2">
      <c r="A293" s="604"/>
      <c r="B293" s="556" t="s">
        <v>78</v>
      </c>
      <c r="C293" s="457"/>
      <c r="D293" s="457"/>
      <c r="E293" s="457"/>
      <c r="F293" s="457"/>
      <c r="G293" s="457"/>
      <c r="H293" s="457"/>
      <c r="I293" s="457"/>
      <c r="J293" s="456"/>
      <c r="K293" s="456"/>
      <c r="L293" s="457"/>
      <c r="M293" s="476"/>
      <c r="N293" s="476"/>
    </row>
    <row r="294" spans="1:14" ht="51" customHeight="1" x14ac:dyDescent="0.2">
      <c r="A294" s="604"/>
      <c r="B294" s="564" t="s">
        <v>194</v>
      </c>
      <c r="C294" s="458">
        <v>1980</v>
      </c>
      <c r="D294" s="458">
        <v>1980</v>
      </c>
      <c r="E294" s="458"/>
      <c r="F294" s="458"/>
      <c r="G294" s="458"/>
      <c r="H294" s="458"/>
      <c r="I294" s="458"/>
      <c r="J294" s="693"/>
      <c r="K294" s="458">
        <v>1980</v>
      </c>
      <c r="L294" s="454">
        <v>1840.7</v>
      </c>
      <c r="M294" s="286">
        <f t="shared" si="109"/>
        <v>1980</v>
      </c>
      <c r="N294" s="286">
        <f t="shared" si="109"/>
        <v>1840.7</v>
      </c>
    </row>
    <row r="295" spans="1:14" ht="26.25" customHeight="1" x14ac:dyDescent="0.2">
      <c r="A295" s="604"/>
      <c r="B295" s="559" t="s">
        <v>104</v>
      </c>
      <c r="C295" s="458">
        <v>1980</v>
      </c>
      <c r="D295" s="458">
        <v>1980</v>
      </c>
      <c r="E295" s="458"/>
      <c r="F295" s="458"/>
      <c r="G295" s="458"/>
      <c r="H295" s="458"/>
      <c r="I295" s="458"/>
      <c r="J295" s="693"/>
      <c r="K295" s="458">
        <v>1980</v>
      </c>
      <c r="L295" s="454">
        <v>1840.7</v>
      </c>
      <c r="M295" s="286">
        <f t="shared" ref="M295" si="111">SUM(E295+G295+I295+K295)</f>
        <v>1980</v>
      </c>
      <c r="N295" s="286">
        <f t="shared" ref="N295" si="112">SUM(F295+H295+J295+L295)</f>
        <v>1840.7</v>
      </c>
    </row>
    <row r="296" spans="1:14" ht="30.75" customHeight="1" x14ac:dyDescent="0.2">
      <c r="A296" s="604"/>
      <c r="B296" s="559" t="s">
        <v>78</v>
      </c>
      <c r="C296" s="457"/>
      <c r="D296" s="457"/>
      <c r="E296" s="457"/>
      <c r="F296" s="457"/>
      <c r="G296" s="457"/>
      <c r="H296" s="457"/>
      <c r="I296" s="457"/>
      <c r="J296" s="456"/>
      <c r="K296" s="456"/>
      <c r="L296" s="457"/>
      <c r="M296" s="476"/>
      <c r="N296" s="476"/>
    </row>
    <row r="297" spans="1:14" ht="34.5" customHeight="1" x14ac:dyDescent="0.2">
      <c r="A297" s="604"/>
      <c r="B297" s="563" t="s">
        <v>185</v>
      </c>
      <c r="C297" s="454">
        <v>362.2</v>
      </c>
      <c r="D297" s="454">
        <v>362.2</v>
      </c>
      <c r="E297" s="454"/>
      <c r="F297" s="454"/>
      <c r="G297" s="454"/>
      <c r="H297" s="454"/>
      <c r="I297" s="454"/>
      <c r="J297" s="455"/>
      <c r="K297" s="454">
        <v>362.2</v>
      </c>
      <c r="L297" s="454">
        <v>156.9</v>
      </c>
      <c r="M297" s="286">
        <f t="shared" ref="M297:M298" si="113">SUM(E297+G297+I297+K297)</f>
        <v>362.2</v>
      </c>
      <c r="N297" s="286">
        <f t="shared" ref="N297:N298" si="114">SUM(F297+H297+J297+L297)</f>
        <v>156.9</v>
      </c>
    </row>
    <row r="298" spans="1:14" ht="34.5" customHeight="1" x14ac:dyDescent="0.2">
      <c r="A298" s="604"/>
      <c r="B298" s="559" t="s">
        <v>104</v>
      </c>
      <c r="C298" s="454">
        <v>362.2</v>
      </c>
      <c r="D298" s="454">
        <v>362.2</v>
      </c>
      <c r="E298" s="454"/>
      <c r="F298" s="454"/>
      <c r="G298" s="454"/>
      <c r="H298" s="454"/>
      <c r="I298" s="454"/>
      <c r="J298" s="455"/>
      <c r="K298" s="454">
        <v>362.2</v>
      </c>
      <c r="L298" s="454">
        <v>156.9</v>
      </c>
      <c r="M298" s="286">
        <f t="shared" si="113"/>
        <v>362.2</v>
      </c>
      <c r="N298" s="286">
        <f t="shared" si="114"/>
        <v>156.9</v>
      </c>
    </row>
    <row r="299" spans="1:14" ht="33" customHeight="1" x14ac:dyDescent="0.2">
      <c r="A299" s="604"/>
      <c r="B299" s="559" t="s">
        <v>78</v>
      </c>
      <c r="C299" s="457"/>
      <c r="D299" s="457"/>
      <c r="E299" s="457"/>
      <c r="F299" s="457"/>
      <c r="G299" s="457"/>
      <c r="H299" s="457"/>
      <c r="I299" s="457"/>
      <c r="J299" s="456"/>
      <c r="K299" s="456"/>
      <c r="L299" s="457"/>
      <c r="M299" s="476"/>
      <c r="N299" s="476"/>
    </row>
    <row r="300" spans="1:14" ht="34.5" customHeight="1" x14ac:dyDescent="0.2">
      <c r="A300" s="604"/>
      <c r="B300" s="563" t="s">
        <v>193</v>
      </c>
      <c r="C300" s="454">
        <v>22.8</v>
      </c>
      <c r="D300" s="454">
        <v>22.8</v>
      </c>
      <c r="E300" s="454"/>
      <c r="F300" s="454"/>
      <c r="G300" s="454"/>
      <c r="H300" s="454"/>
      <c r="I300" s="454">
        <v>22.8</v>
      </c>
      <c r="J300" s="455">
        <v>22.8</v>
      </c>
      <c r="K300" s="457"/>
      <c r="L300" s="457"/>
      <c r="M300" s="286">
        <f t="shared" ref="M300:M301" si="115">SUM(E300+G300+I300+K300)</f>
        <v>22.8</v>
      </c>
      <c r="N300" s="286">
        <f t="shared" ref="N300:N301" si="116">SUM(F300+H300+J300+L300)</f>
        <v>22.8</v>
      </c>
    </row>
    <row r="301" spans="1:14" ht="34.5" customHeight="1" x14ac:dyDescent="0.2">
      <c r="A301" s="604"/>
      <c r="B301" s="559" t="s">
        <v>104</v>
      </c>
      <c r="C301" s="454">
        <v>22.8</v>
      </c>
      <c r="D301" s="454">
        <v>22.8</v>
      </c>
      <c r="E301" s="454"/>
      <c r="F301" s="454"/>
      <c r="G301" s="454"/>
      <c r="H301" s="454"/>
      <c r="I301" s="454">
        <v>22.8</v>
      </c>
      <c r="J301" s="455">
        <v>22.8</v>
      </c>
      <c r="K301" s="457"/>
      <c r="L301" s="457"/>
      <c r="M301" s="286">
        <f t="shared" si="115"/>
        <v>22.8</v>
      </c>
      <c r="N301" s="286">
        <f t="shared" si="116"/>
        <v>22.8</v>
      </c>
    </row>
    <row r="302" spans="1:14" ht="34.5" customHeight="1" x14ac:dyDescent="0.2">
      <c r="A302" s="604"/>
      <c r="B302" s="559" t="s">
        <v>78</v>
      </c>
      <c r="C302" s="457"/>
      <c r="D302" s="457"/>
      <c r="E302" s="457"/>
      <c r="F302" s="457"/>
      <c r="G302" s="457"/>
      <c r="H302" s="457"/>
      <c r="I302" s="457"/>
      <c r="J302" s="456"/>
      <c r="K302" s="456"/>
      <c r="L302" s="457"/>
      <c r="M302" s="476"/>
      <c r="N302" s="476"/>
    </row>
    <row r="303" spans="1:14" ht="34.5" customHeight="1" x14ac:dyDescent="0.2">
      <c r="A303" s="604"/>
      <c r="B303" s="558" t="s">
        <v>186</v>
      </c>
      <c r="C303" s="460">
        <v>297</v>
      </c>
      <c r="D303" s="460">
        <v>297</v>
      </c>
      <c r="E303" s="461"/>
      <c r="F303" s="462"/>
      <c r="G303" s="460"/>
      <c r="H303" s="463"/>
      <c r="I303" s="460">
        <v>297</v>
      </c>
      <c r="J303" s="460">
        <v>297</v>
      </c>
      <c r="K303" s="465"/>
      <c r="L303" s="286"/>
      <c r="M303" s="286">
        <f t="shared" ref="M303:M304" si="117">SUM(E303+G303+I303+K303)</f>
        <v>297</v>
      </c>
      <c r="N303" s="286">
        <f t="shared" ref="N303:N304" si="118">SUM(F303+H303+J303+L303)</f>
        <v>297</v>
      </c>
    </row>
    <row r="304" spans="1:14" ht="34.5" customHeight="1" x14ac:dyDescent="0.2">
      <c r="A304" s="604"/>
      <c r="B304" s="559" t="s">
        <v>104</v>
      </c>
      <c r="C304" s="460">
        <v>297</v>
      </c>
      <c r="D304" s="460">
        <v>297</v>
      </c>
      <c r="E304" s="461"/>
      <c r="F304" s="462"/>
      <c r="G304" s="460"/>
      <c r="H304" s="463"/>
      <c r="I304" s="460">
        <v>297</v>
      </c>
      <c r="J304" s="460">
        <v>297</v>
      </c>
      <c r="K304" s="465"/>
      <c r="L304" s="286"/>
      <c r="M304" s="286">
        <f t="shared" si="117"/>
        <v>297</v>
      </c>
      <c r="N304" s="286">
        <f t="shared" si="118"/>
        <v>297</v>
      </c>
    </row>
    <row r="305" spans="1:15" ht="35.25" customHeight="1" x14ac:dyDescent="0.2">
      <c r="A305" s="605"/>
      <c r="B305" s="561" t="s">
        <v>78</v>
      </c>
      <c r="C305" s="472"/>
      <c r="D305" s="472"/>
      <c r="E305" s="473"/>
      <c r="F305" s="473"/>
      <c r="G305" s="472"/>
      <c r="H305" s="473"/>
      <c r="I305" s="473"/>
      <c r="J305" s="474"/>
      <c r="K305" s="475"/>
      <c r="L305" s="471"/>
      <c r="M305" s="468"/>
      <c r="N305" s="468"/>
    </row>
    <row r="306" spans="1:15" ht="38.25" customHeight="1" thickBot="1" x14ac:dyDescent="0.25">
      <c r="A306" s="25" t="s">
        <v>16</v>
      </c>
      <c r="B306" s="44"/>
      <c r="C306" s="37">
        <f>SUM(C262+C266+C269+C272+C276+C279+C282+C285+C288+C291+C294+C297+C300+C303)</f>
        <v>45886.9</v>
      </c>
      <c r="D306" s="37">
        <f>SUM(D262+D266+D269+D272+D276+D279+D282+D285+D288+D291+D294+D297+D300+D303)</f>
        <v>45886.9</v>
      </c>
      <c r="E306" s="37">
        <f>SUM(E262+E266+E269+E272+E276+E279+E282+E285+E288+E291+E294+E297+E300+E303)</f>
        <v>0</v>
      </c>
      <c r="F306" s="37">
        <f>SUM(F262+F266+F269+F272+F276+F279+F282+F285+F288+F291+F294+F297+F300+F303)</f>
        <v>0</v>
      </c>
      <c r="G306" s="37">
        <f>SUM(G262+G266+G269+G272+G276+G279+G282+G285+G288+G291+G294+G297+G300+G303)</f>
        <v>15572.2</v>
      </c>
      <c r="H306" s="37">
        <f>SUM(H262+H266+H269+H272+H276+H279+H282+H285+H288+H291+H294+H297+H300+H303)</f>
        <v>4.0999999999999996</v>
      </c>
      <c r="I306" s="37">
        <f>SUM(I262+I266+I269+I272+I276+I279+I282+I285+I288+I291+I294+I297+I300+I303)</f>
        <v>27650.600000000002</v>
      </c>
      <c r="J306" s="37">
        <f>SUM(J262+J266+J269+J272+J276+J279+J282+J285+J288+J291+J294+J297+J300+J303)</f>
        <v>8894.7899999999991</v>
      </c>
      <c r="K306" s="37">
        <f>SUM(K262+K266+K269+K272+K276+K279+K282+K285+K288+K291+K294+K297+K300+K303)</f>
        <v>2664.1</v>
      </c>
      <c r="L306" s="37">
        <f>SUM(L262+L266+L269+L272+L276+L279+L282+L285+L288+L291+L294+L297+L300+L303)</f>
        <v>23012.900000000005</v>
      </c>
      <c r="M306" s="37">
        <f>SUM(M262+M266+M269+M272+M276+M279+M282+M285+M288+M291+M294+M297+M300+M303)</f>
        <v>45886.9</v>
      </c>
      <c r="N306" s="37">
        <f>SUM(N262+N266+N269+N272+N276+N279+N282+N285+N288+N291+N294+N297+N300+N303)</f>
        <v>31911.79</v>
      </c>
    </row>
    <row r="307" spans="1:15" ht="28.5" customHeight="1" thickBot="1" x14ac:dyDescent="0.25">
      <c r="A307" s="120"/>
      <c r="B307" s="44" t="s">
        <v>76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35"/>
      <c r="N307" s="174"/>
    </row>
    <row r="308" spans="1:15" s="1" customFormat="1" ht="33" customHeight="1" thickBot="1" x14ac:dyDescent="0.25">
      <c r="A308" s="120"/>
      <c r="B308" s="44" t="s">
        <v>77</v>
      </c>
      <c r="C308" s="40">
        <f>SUM(C304+C301+C298+C295+C292+C289+C286+C283+C280+C277+C273+C270+C267+C263)</f>
        <v>17622.900000000001</v>
      </c>
      <c r="D308" s="40">
        <f>SUM(D304+D301+D298+D295+D292+D289+D286+D283+D280+D277+D273+D270+D267+D263)</f>
        <v>17622.900000000001</v>
      </c>
      <c r="E308" s="40">
        <f t="shared" ref="C308:N308" si="119">SUM(E304+E301+E298+E295+E289+E286+E283+E280+E273+E270+E263)</f>
        <v>0</v>
      </c>
      <c r="F308" s="40">
        <f t="shared" si="119"/>
        <v>0</v>
      </c>
      <c r="G308" s="40">
        <f>SUM(G304+G301+G298+G295+G292+G289+G286+G283+G280+G277+G273+G270+G267+G263)</f>
        <v>1456.1999999999998</v>
      </c>
      <c r="H308" s="40">
        <f>SUM(H304+H301+H298+H295+H292+H289+H286+H283+H280+H277+H273+H270+H267+H263)</f>
        <v>4.0999999999999996</v>
      </c>
      <c r="I308" s="40">
        <f>SUM(I304+I301+I298+I295+I292+I289+I286+I283+I280+I277+I273+I270+I267+I263)</f>
        <v>13502.600000000002</v>
      </c>
      <c r="J308" s="40">
        <f>SUM(J304+J301+J298+J295+J292+J289+J286+J283+J280+J277+J273+J270+J267+J263)</f>
        <v>7660.29</v>
      </c>
      <c r="K308" s="40">
        <f>SUM(K304+K301+K298+K295+K292+K289+K286+K283+K280+K277+K273+K270+K267+K263)</f>
        <v>2664.1</v>
      </c>
      <c r="L308" s="40">
        <f>SUM(L304+L301+L298+L295+L292+L289+L286+L283+L280+L277+L273+L270+L267+L263)</f>
        <v>7124.5</v>
      </c>
      <c r="M308" s="40">
        <f>SUM(M304+M301+M298+M295+M292+M289+M286+M283+M280+M277+M273+M270+M267+M263)</f>
        <v>17622.900000000001</v>
      </c>
      <c r="N308" s="40">
        <f>SUM(N304+N301+N298+N295+N292+N289+N286+N283+N280+N277+N273+N270+N267+N263)</f>
        <v>14788.89</v>
      </c>
    </row>
    <row r="309" spans="1:15" s="1" customFormat="1" ht="37.5" customHeight="1" thickBot="1" x14ac:dyDescent="0.25">
      <c r="A309" s="120"/>
      <c r="B309" s="48" t="s">
        <v>79</v>
      </c>
      <c r="C309" s="40">
        <f t="shared" ref="C309:N309" si="120">SUM(C305+C302+C299+C296+C290+C287+C284+C281+C274+C271+C264)</f>
        <v>28264</v>
      </c>
      <c r="D309" s="40">
        <f t="shared" si="120"/>
        <v>28264</v>
      </c>
      <c r="E309" s="40">
        <f t="shared" si="120"/>
        <v>0</v>
      </c>
      <c r="F309" s="40">
        <f t="shared" si="120"/>
        <v>0</v>
      </c>
      <c r="G309" s="40">
        <f t="shared" si="120"/>
        <v>14116</v>
      </c>
      <c r="H309" s="40">
        <f t="shared" si="120"/>
        <v>0</v>
      </c>
      <c r="I309" s="40">
        <f t="shared" si="120"/>
        <v>14148</v>
      </c>
      <c r="J309" s="40">
        <f t="shared" si="120"/>
        <v>1234.5</v>
      </c>
      <c r="K309" s="40">
        <f t="shared" si="120"/>
        <v>0</v>
      </c>
      <c r="L309" s="40">
        <f t="shared" si="120"/>
        <v>15888.400000000001</v>
      </c>
      <c r="M309" s="40">
        <f t="shared" si="120"/>
        <v>28264</v>
      </c>
      <c r="N309" s="40">
        <f t="shared" si="120"/>
        <v>17122.900000000001</v>
      </c>
    </row>
    <row r="310" spans="1:15" s="1" customFormat="1" ht="48.75" customHeight="1" x14ac:dyDescent="0.2">
      <c r="A310" s="644" t="s">
        <v>92</v>
      </c>
      <c r="B310" s="413" t="s">
        <v>143</v>
      </c>
      <c r="C310" s="414">
        <v>700</v>
      </c>
      <c r="D310" s="316">
        <v>700</v>
      </c>
      <c r="E310" s="316"/>
      <c r="F310" s="316"/>
      <c r="G310" s="316">
        <v>700</v>
      </c>
      <c r="H310" s="316"/>
      <c r="I310" s="316"/>
      <c r="J310" s="316"/>
      <c r="K310" s="316"/>
      <c r="L310" s="316">
        <v>700</v>
      </c>
      <c r="M310" s="245">
        <f t="shared" ref="M310:N313" si="121">SUM(E310+G310+I310+K310)</f>
        <v>700</v>
      </c>
      <c r="N310" s="246">
        <v>700</v>
      </c>
    </row>
    <row r="311" spans="1:15" s="1" customFormat="1" ht="32.25" customHeight="1" x14ac:dyDescent="0.2">
      <c r="A311" s="644"/>
      <c r="B311" s="413" t="s">
        <v>144</v>
      </c>
      <c r="C311" s="414">
        <v>100</v>
      </c>
      <c r="D311" s="316">
        <v>100</v>
      </c>
      <c r="E311" s="316"/>
      <c r="F311" s="316"/>
      <c r="G311" s="316">
        <v>100</v>
      </c>
      <c r="H311" s="316">
        <v>99.5</v>
      </c>
      <c r="I311" s="316"/>
      <c r="J311" s="316"/>
      <c r="K311" s="316"/>
      <c r="L311" s="338"/>
      <c r="M311" s="245">
        <f t="shared" si="121"/>
        <v>100</v>
      </c>
      <c r="N311" s="246">
        <f t="shared" si="121"/>
        <v>99.5</v>
      </c>
    </row>
    <row r="312" spans="1:15" s="225" customFormat="1" ht="38.25" customHeight="1" x14ac:dyDescent="0.2">
      <c r="A312" s="644"/>
      <c r="B312" s="413" t="s">
        <v>145</v>
      </c>
      <c r="C312" s="414">
        <v>300</v>
      </c>
      <c r="D312" s="316">
        <v>300</v>
      </c>
      <c r="E312" s="316"/>
      <c r="F312" s="316"/>
      <c r="G312" s="316">
        <v>300</v>
      </c>
      <c r="H312" s="316"/>
      <c r="I312" s="316"/>
      <c r="J312" s="316">
        <v>297.39999999999998</v>
      </c>
      <c r="K312" s="316"/>
      <c r="L312" s="415"/>
      <c r="M312" s="245">
        <f t="shared" si="121"/>
        <v>300</v>
      </c>
      <c r="N312" s="246">
        <f t="shared" si="121"/>
        <v>297.39999999999998</v>
      </c>
      <c r="O312" s="228"/>
    </row>
    <row r="313" spans="1:15" s="225" customFormat="1" ht="53.25" customHeight="1" x14ac:dyDescent="0.2">
      <c r="A313" s="644"/>
      <c r="B313" s="413" t="s">
        <v>146</v>
      </c>
      <c r="C313" s="414">
        <v>250</v>
      </c>
      <c r="D313" s="316">
        <v>250</v>
      </c>
      <c r="E313" s="316"/>
      <c r="F313" s="316"/>
      <c r="G313" s="316">
        <v>250</v>
      </c>
      <c r="H313" s="316"/>
      <c r="I313" s="316"/>
      <c r="J313" s="316">
        <v>250</v>
      </c>
      <c r="K313" s="316"/>
      <c r="L313" s="338"/>
      <c r="M313" s="245">
        <f t="shared" si="121"/>
        <v>250</v>
      </c>
      <c r="N313" s="246">
        <f t="shared" si="121"/>
        <v>250</v>
      </c>
      <c r="O313" s="228"/>
    </row>
    <row r="314" spans="1:15" s="225" customFormat="1" ht="35.25" customHeight="1" x14ac:dyDescent="0.2">
      <c r="A314" s="123" t="s">
        <v>16</v>
      </c>
      <c r="B314" s="44"/>
      <c r="C314" s="72">
        <f t="shared" ref="C314:N314" si="122">SUM(C310+C311+C312+C313)</f>
        <v>1350</v>
      </c>
      <c r="D314" s="72">
        <f t="shared" si="122"/>
        <v>1350</v>
      </c>
      <c r="E314" s="72">
        <f t="shared" si="122"/>
        <v>0</v>
      </c>
      <c r="F314" s="72">
        <f t="shared" si="122"/>
        <v>0</v>
      </c>
      <c r="G314" s="72">
        <f t="shared" si="122"/>
        <v>1350</v>
      </c>
      <c r="H314" s="72">
        <f t="shared" si="122"/>
        <v>99.5</v>
      </c>
      <c r="I314" s="72">
        <f t="shared" si="122"/>
        <v>0</v>
      </c>
      <c r="J314" s="72">
        <f t="shared" si="122"/>
        <v>547.4</v>
      </c>
      <c r="K314" s="72">
        <f t="shared" si="122"/>
        <v>0</v>
      </c>
      <c r="L314" s="72">
        <f t="shared" si="122"/>
        <v>700</v>
      </c>
      <c r="M314" s="72">
        <f t="shared" si="122"/>
        <v>1350</v>
      </c>
      <c r="N314" s="72">
        <f t="shared" si="122"/>
        <v>1346.9</v>
      </c>
      <c r="O314" s="228"/>
    </row>
    <row r="315" spans="1:15" s="225" customFormat="1" ht="34.5" customHeight="1" x14ac:dyDescent="0.2">
      <c r="A315" s="121"/>
      <c r="B315" s="44" t="s">
        <v>76</v>
      </c>
      <c r="C315" s="72"/>
      <c r="D315" s="72"/>
      <c r="E315" s="72"/>
      <c r="F315" s="72"/>
      <c r="G315" s="72"/>
      <c r="H315" s="72"/>
      <c r="I315" s="72"/>
      <c r="J315" s="72"/>
      <c r="K315" s="72"/>
      <c r="L315" s="73"/>
      <c r="M315" s="32"/>
      <c r="N315" s="32"/>
      <c r="O315" s="228"/>
    </row>
    <row r="316" spans="1:15" ht="35.25" customHeight="1" x14ac:dyDescent="0.2">
      <c r="A316" s="121"/>
      <c r="B316" s="44" t="s">
        <v>77</v>
      </c>
      <c r="C316" s="72">
        <f t="shared" ref="C316:L316" si="123">SUM(C310+C311+C312+C313)</f>
        <v>1350</v>
      </c>
      <c r="D316" s="72">
        <f t="shared" si="123"/>
        <v>1350</v>
      </c>
      <c r="E316" s="72">
        <f t="shared" si="123"/>
        <v>0</v>
      </c>
      <c r="F316" s="72">
        <f t="shared" si="123"/>
        <v>0</v>
      </c>
      <c r="G316" s="72">
        <f t="shared" si="123"/>
        <v>1350</v>
      </c>
      <c r="H316" s="72">
        <f t="shared" si="123"/>
        <v>99.5</v>
      </c>
      <c r="I316" s="72">
        <f t="shared" si="123"/>
        <v>0</v>
      </c>
      <c r="J316" s="72">
        <f t="shared" si="123"/>
        <v>547.4</v>
      </c>
      <c r="K316" s="72">
        <f t="shared" si="123"/>
        <v>0</v>
      </c>
      <c r="L316" s="72">
        <f t="shared" si="123"/>
        <v>700</v>
      </c>
      <c r="M316" s="218">
        <f>SUM(E316+G316+I316+K316)</f>
        <v>1350</v>
      </c>
      <c r="N316" s="218">
        <f>SUM(F316+H316+J316+L316)</f>
        <v>1346.9</v>
      </c>
    </row>
    <row r="317" spans="1:15" ht="29.25" customHeight="1" x14ac:dyDescent="0.2">
      <c r="A317" s="122"/>
      <c r="B317" s="48" t="s">
        <v>79</v>
      </c>
      <c r="C317" s="34">
        <v>0</v>
      </c>
      <c r="D317" s="34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26"/>
      <c r="N317" s="174"/>
    </row>
    <row r="318" spans="1:15" ht="27" customHeight="1" x14ac:dyDescent="0.2">
      <c r="A318" s="52" t="s">
        <v>2</v>
      </c>
      <c r="B318" s="63"/>
      <c r="C318" s="74">
        <f t="shared" ref="C318:N318" si="124">SUM(C314+C306)</f>
        <v>47236.9</v>
      </c>
      <c r="D318" s="74">
        <f t="shared" si="124"/>
        <v>47236.9</v>
      </c>
      <c r="E318" s="74">
        <f t="shared" si="124"/>
        <v>0</v>
      </c>
      <c r="F318" s="74">
        <f t="shared" si="124"/>
        <v>0</v>
      </c>
      <c r="G318" s="74">
        <f t="shared" si="124"/>
        <v>16922.2</v>
      </c>
      <c r="H318" s="74">
        <f t="shared" si="124"/>
        <v>103.6</v>
      </c>
      <c r="I318" s="74">
        <f t="shared" si="124"/>
        <v>27650.600000000002</v>
      </c>
      <c r="J318" s="74">
        <f t="shared" si="124"/>
        <v>9442.1899999999987</v>
      </c>
      <c r="K318" s="74">
        <f t="shared" si="124"/>
        <v>2664.1</v>
      </c>
      <c r="L318" s="74">
        <f t="shared" si="124"/>
        <v>23712.900000000005</v>
      </c>
      <c r="M318" s="74">
        <f t="shared" si="124"/>
        <v>47236.9</v>
      </c>
      <c r="N318" s="74">
        <f t="shared" si="124"/>
        <v>33258.69</v>
      </c>
    </row>
    <row r="319" spans="1:15" s="1" customFormat="1" ht="32.25" customHeight="1" x14ac:dyDescent="0.2">
      <c r="A319" s="52"/>
      <c r="B319" s="63" t="s">
        <v>76</v>
      </c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90"/>
    </row>
    <row r="320" spans="1:15" s="1" customFormat="1" ht="31.5" customHeight="1" x14ac:dyDescent="0.2">
      <c r="A320" s="52"/>
      <c r="B320" s="63" t="s">
        <v>77</v>
      </c>
      <c r="C320" s="74">
        <f t="shared" ref="C320:L320" si="125">SUM(C316+C308)</f>
        <v>18972.900000000001</v>
      </c>
      <c r="D320" s="74">
        <f t="shared" si="125"/>
        <v>18972.900000000001</v>
      </c>
      <c r="E320" s="74">
        <f t="shared" si="125"/>
        <v>0</v>
      </c>
      <c r="F320" s="74">
        <f t="shared" si="125"/>
        <v>0</v>
      </c>
      <c r="G320" s="74">
        <f t="shared" si="125"/>
        <v>2806.2</v>
      </c>
      <c r="H320" s="74">
        <f t="shared" si="125"/>
        <v>103.6</v>
      </c>
      <c r="I320" s="74">
        <f t="shared" si="125"/>
        <v>13502.600000000002</v>
      </c>
      <c r="J320" s="74">
        <f t="shared" si="125"/>
        <v>8207.69</v>
      </c>
      <c r="K320" s="74">
        <f t="shared" si="125"/>
        <v>2664.1</v>
      </c>
      <c r="L320" s="74">
        <f t="shared" si="125"/>
        <v>7824.5</v>
      </c>
      <c r="M320" s="74">
        <f>SUM(E320+G320+I320+K320)</f>
        <v>18972.900000000001</v>
      </c>
      <c r="N320" s="74">
        <f>SUM(F320+H320+J320+L320)</f>
        <v>16135.79</v>
      </c>
    </row>
    <row r="321" spans="1:14" s="1" customFormat="1" ht="30" customHeight="1" x14ac:dyDescent="0.2">
      <c r="A321" s="52"/>
      <c r="B321" s="75" t="s">
        <v>79</v>
      </c>
      <c r="C321" s="74">
        <f t="shared" ref="C321:N321" si="126">SUM(C309)</f>
        <v>28264</v>
      </c>
      <c r="D321" s="74">
        <f t="shared" si="126"/>
        <v>28264</v>
      </c>
      <c r="E321" s="74">
        <f t="shared" si="126"/>
        <v>0</v>
      </c>
      <c r="F321" s="74">
        <f t="shared" si="126"/>
        <v>0</v>
      </c>
      <c r="G321" s="74">
        <f t="shared" si="126"/>
        <v>14116</v>
      </c>
      <c r="H321" s="74">
        <f t="shared" si="126"/>
        <v>0</v>
      </c>
      <c r="I321" s="74">
        <f t="shared" si="126"/>
        <v>14148</v>
      </c>
      <c r="J321" s="74">
        <f t="shared" si="126"/>
        <v>1234.5</v>
      </c>
      <c r="K321" s="74">
        <f t="shared" si="126"/>
        <v>0</v>
      </c>
      <c r="L321" s="74">
        <f>SUM(L317+L309)</f>
        <v>15888.400000000001</v>
      </c>
      <c r="M321" s="74">
        <f t="shared" si="126"/>
        <v>28264</v>
      </c>
      <c r="N321" s="74">
        <f t="shared" si="126"/>
        <v>17122.900000000001</v>
      </c>
    </row>
    <row r="322" spans="1:14" s="1" customFormat="1" ht="24.75" customHeight="1" x14ac:dyDescent="0.2">
      <c r="A322" s="634" t="s">
        <v>47</v>
      </c>
      <c r="B322" s="635"/>
      <c r="C322" s="636"/>
      <c r="D322" s="636"/>
      <c r="E322" s="636"/>
      <c r="F322" s="636"/>
      <c r="G322" s="636"/>
      <c r="H322" s="636"/>
      <c r="I322" s="636"/>
      <c r="J322" s="636"/>
      <c r="K322" s="636"/>
      <c r="L322" s="636"/>
      <c r="M322" s="637"/>
      <c r="N322" s="3"/>
    </row>
    <row r="323" spans="1:14" s="1" customFormat="1" ht="37.5" customHeight="1" x14ac:dyDescent="0.25">
      <c r="A323" s="594" t="s">
        <v>48</v>
      </c>
      <c r="B323" s="357" t="s">
        <v>148</v>
      </c>
      <c r="C323" s="432">
        <v>25767.599999999999</v>
      </c>
      <c r="D323" s="432">
        <v>25767.599999999999</v>
      </c>
      <c r="E323" s="261">
        <v>5692.3</v>
      </c>
      <c r="F323" s="261">
        <v>5692.3</v>
      </c>
      <c r="G323" s="432">
        <v>6680.9</v>
      </c>
      <c r="H323" s="261">
        <v>6147.8</v>
      </c>
      <c r="I323" s="261">
        <v>6681</v>
      </c>
      <c r="J323" s="261">
        <v>6286</v>
      </c>
      <c r="K323" s="261">
        <v>6713.4</v>
      </c>
      <c r="L323" s="261">
        <v>7322.5</v>
      </c>
      <c r="M323" s="433">
        <f t="shared" ref="M323:M327" si="127">SUM(E323+G323+I323+K323)</f>
        <v>25767.599999999999</v>
      </c>
      <c r="N323" s="433">
        <f>SUM(F323+H323+J323+L323)</f>
        <v>25448.6</v>
      </c>
    </row>
    <row r="324" spans="1:14" ht="47.25" x14ac:dyDescent="0.25">
      <c r="A324" s="586"/>
      <c r="B324" s="357" t="s">
        <v>72</v>
      </c>
      <c r="C324" s="434">
        <v>12.4</v>
      </c>
      <c r="D324" s="434">
        <v>12.4</v>
      </c>
      <c r="E324" s="435"/>
      <c r="F324" s="435"/>
      <c r="G324" s="435">
        <v>12.4</v>
      </c>
      <c r="H324" s="435">
        <v>12.4</v>
      </c>
      <c r="I324" s="435"/>
      <c r="J324" s="435">
        <v>0</v>
      </c>
      <c r="K324" s="436"/>
      <c r="L324" s="435"/>
      <c r="M324" s="437">
        <f t="shared" si="127"/>
        <v>12.4</v>
      </c>
      <c r="N324" s="433">
        <f t="shared" ref="N324:N327" si="128">SUM(F324+H324+J324+L324)</f>
        <v>12.4</v>
      </c>
    </row>
    <row r="325" spans="1:14" ht="57" customHeight="1" x14ac:dyDescent="0.25">
      <c r="A325" s="586"/>
      <c r="B325" s="357" t="s">
        <v>61</v>
      </c>
      <c r="C325" s="432">
        <v>22424.7</v>
      </c>
      <c r="D325" s="432">
        <v>22424.7</v>
      </c>
      <c r="E325" s="261">
        <v>3055.4</v>
      </c>
      <c r="F325" s="261">
        <v>3055.4</v>
      </c>
      <c r="G325" s="261">
        <v>5585.3</v>
      </c>
      <c r="H325" s="261">
        <v>5471.4</v>
      </c>
      <c r="I325" s="261">
        <v>5585.2</v>
      </c>
      <c r="J325" s="261">
        <v>6708.8</v>
      </c>
      <c r="K325" s="261">
        <v>8198.7999999999993</v>
      </c>
      <c r="L325" s="261">
        <v>6171.2</v>
      </c>
      <c r="M325" s="432">
        <f t="shared" si="127"/>
        <v>22424.7</v>
      </c>
      <c r="N325" s="432">
        <f t="shared" si="128"/>
        <v>21406.799999999999</v>
      </c>
    </row>
    <row r="326" spans="1:14" ht="66" customHeight="1" x14ac:dyDescent="0.25">
      <c r="A326" s="586"/>
      <c r="B326" s="357" t="s">
        <v>63</v>
      </c>
      <c r="C326" s="261">
        <v>6380.7</v>
      </c>
      <c r="D326" s="261">
        <v>6352.8</v>
      </c>
      <c r="E326" s="261">
        <v>1494.2</v>
      </c>
      <c r="F326" s="261">
        <v>1494.2</v>
      </c>
      <c r="G326" s="261">
        <v>1553.7</v>
      </c>
      <c r="H326" s="261">
        <v>1449</v>
      </c>
      <c r="I326" s="261">
        <v>1553.7</v>
      </c>
      <c r="J326" s="261">
        <v>1730.1</v>
      </c>
      <c r="K326" s="261">
        <v>1779.1</v>
      </c>
      <c r="L326" s="261">
        <v>1679.5</v>
      </c>
      <c r="M326" s="432">
        <f t="shared" si="127"/>
        <v>6380.7000000000007</v>
      </c>
      <c r="N326" s="432">
        <f t="shared" si="128"/>
        <v>6352.7999999999993</v>
      </c>
    </row>
    <row r="327" spans="1:14" ht="52.5" customHeight="1" x14ac:dyDescent="0.25">
      <c r="A327" s="586"/>
      <c r="B327" s="243" t="s">
        <v>147</v>
      </c>
      <c r="C327" s="432">
        <v>544</v>
      </c>
      <c r="D327" s="261">
        <v>544</v>
      </c>
      <c r="E327" s="432">
        <v>136</v>
      </c>
      <c r="F327" s="261">
        <v>84.8</v>
      </c>
      <c r="G327" s="261">
        <v>136</v>
      </c>
      <c r="H327" s="261">
        <v>136.9</v>
      </c>
      <c r="I327" s="261">
        <v>136</v>
      </c>
      <c r="J327" s="261">
        <v>83.5</v>
      </c>
      <c r="K327" s="261">
        <v>136</v>
      </c>
      <c r="L327" s="261">
        <v>141.6</v>
      </c>
      <c r="M327" s="432">
        <f t="shared" si="127"/>
        <v>544</v>
      </c>
      <c r="N327" s="432">
        <f t="shared" si="128"/>
        <v>446.79999999999995</v>
      </c>
    </row>
    <row r="328" spans="1:14" ht="51.75" customHeight="1" x14ac:dyDescent="0.2">
      <c r="A328" s="25" t="s">
        <v>16</v>
      </c>
      <c r="B328" s="44"/>
      <c r="C328" s="35">
        <f t="shared" ref="C328:N328" si="129">SUM(C327+C326+C325+C324+C323)</f>
        <v>55129.4</v>
      </c>
      <c r="D328" s="35">
        <f t="shared" si="129"/>
        <v>55101.5</v>
      </c>
      <c r="E328" s="35">
        <f t="shared" si="129"/>
        <v>10377.900000000001</v>
      </c>
      <c r="F328" s="35">
        <f t="shared" si="129"/>
        <v>10326.700000000001</v>
      </c>
      <c r="G328" s="35">
        <f t="shared" si="129"/>
        <v>13968.3</v>
      </c>
      <c r="H328" s="35">
        <f t="shared" si="129"/>
        <v>13217.5</v>
      </c>
      <c r="I328" s="35">
        <f t="shared" si="129"/>
        <v>13955.9</v>
      </c>
      <c r="J328" s="35">
        <f t="shared" si="129"/>
        <v>14808.4</v>
      </c>
      <c r="K328" s="35">
        <f t="shared" si="129"/>
        <v>16827.3</v>
      </c>
      <c r="L328" s="35">
        <f t="shared" si="129"/>
        <v>15314.8</v>
      </c>
      <c r="M328" s="35">
        <f t="shared" si="129"/>
        <v>55129.4</v>
      </c>
      <c r="N328" s="35">
        <f t="shared" si="129"/>
        <v>53667.399999999994</v>
      </c>
    </row>
    <row r="329" spans="1:14" ht="36" customHeight="1" x14ac:dyDescent="0.2">
      <c r="A329" s="120"/>
      <c r="B329" s="44" t="s">
        <v>76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174"/>
    </row>
    <row r="330" spans="1:14" s="1" customFormat="1" ht="40.5" customHeight="1" x14ac:dyDescent="0.2">
      <c r="A330" s="120"/>
      <c r="B330" s="44" t="s">
        <v>77</v>
      </c>
      <c r="C330" s="35">
        <f t="shared" ref="C330:N330" si="130">SUM(C327+C326+C325+C323)</f>
        <v>55117</v>
      </c>
      <c r="D330" s="35">
        <f t="shared" si="130"/>
        <v>55089.1</v>
      </c>
      <c r="E330" s="35">
        <f t="shared" si="130"/>
        <v>10377.900000000001</v>
      </c>
      <c r="F330" s="35">
        <f t="shared" si="130"/>
        <v>10326.700000000001</v>
      </c>
      <c r="G330" s="35">
        <f t="shared" si="130"/>
        <v>13955.9</v>
      </c>
      <c r="H330" s="35">
        <f t="shared" si="130"/>
        <v>13205.099999999999</v>
      </c>
      <c r="I330" s="35">
        <f t="shared" si="130"/>
        <v>13955.9</v>
      </c>
      <c r="J330" s="35">
        <f t="shared" si="130"/>
        <v>14808.4</v>
      </c>
      <c r="K330" s="35">
        <f t="shared" si="130"/>
        <v>16827.3</v>
      </c>
      <c r="L330" s="35">
        <f t="shared" si="130"/>
        <v>15314.8</v>
      </c>
      <c r="M330" s="35">
        <f t="shared" si="130"/>
        <v>55117</v>
      </c>
      <c r="N330" s="35">
        <f t="shared" si="130"/>
        <v>53655</v>
      </c>
    </row>
    <row r="331" spans="1:14" s="1" customFormat="1" ht="32.25" customHeight="1" x14ac:dyDescent="0.2">
      <c r="A331" s="120"/>
      <c r="B331" s="48" t="s">
        <v>79</v>
      </c>
      <c r="C331" s="35">
        <f t="shared" ref="C331:N331" si="131">SUM(C324)</f>
        <v>12.4</v>
      </c>
      <c r="D331" s="35">
        <f t="shared" si="131"/>
        <v>12.4</v>
      </c>
      <c r="E331" s="35">
        <f t="shared" si="131"/>
        <v>0</v>
      </c>
      <c r="F331" s="35">
        <f t="shared" si="131"/>
        <v>0</v>
      </c>
      <c r="G331" s="35">
        <f t="shared" si="131"/>
        <v>12.4</v>
      </c>
      <c r="H331" s="35">
        <f t="shared" si="131"/>
        <v>12.4</v>
      </c>
      <c r="I331" s="35">
        <f t="shared" si="131"/>
        <v>0</v>
      </c>
      <c r="J331" s="35">
        <f t="shared" si="131"/>
        <v>0</v>
      </c>
      <c r="K331" s="35">
        <f t="shared" si="131"/>
        <v>0</v>
      </c>
      <c r="L331" s="35">
        <f t="shared" si="131"/>
        <v>0</v>
      </c>
      <c r="M331" s="35">
        <f t="shared" si="131"/>
        <v>12.4</v>
      </c>
      <c r="N331" s="35">
        <f t="shared" si="131"/>
        <v>12.4</v>
      </c>
    </row>
    <row r="332" spans="1:14" s="1" customFormat="1" ht="32.25" customHeight="1" x14ac:dyDescent="0.25">
      <c r="A332" s="594" t="s">
        <v>49</v>
      </c>
      <c r="B332" s="547" t="s">
        <v>67</v>
      </c>
      <c r="C332" s="422">
        <v>800</v>
      </c>
      <c r="D332" s="232">
        <v>800</v>
      </c>
      <c r="E332" s="233"/>
      <c r="F332" s="234"/>
      <c r="G332" s="235"/>
      <c r="H332" s="235"/>
      <c r="I332" s="236"/>
      <c r="J332" s="234"/>
      <c r="K332" s="232">
        <v>800</v>
      </c>
      <c r="L332" s="235"/>
      <c r="M332" s="237">
        <f>SUM(E332+G332+I332+K332)</f>
        <v>800</v>
      </c>
      <c r="N332" s="238">
        <f>SUM(F332+H332+J332+L332)</f>
        <v>0</v>
      </c>
    </row>
    <row r="333" spans="1:14" s="1" customFormat="1" ht="19.5" customHeight="1" x14ac:dyDescent="0.2">
      <c r="A333" s="586"/>
      <c r="B333" s="548" t="s">
        <v>76</v>
      </c>
      <c r="C333" s="422"/>
      <c r="D333" s="232"/>
      <c r="E333" s="235"/>
      <c r="F333" s="235"/>
      <c r="G333" s="235"/>
      <c r="H333" s="235"/>
      <c r="I333" s="235"/>
      <c r="J333" s="234"/>
      <c r="K333" s="235"/>
      <c r="L333" s="235"/>
      <c r="M333" s="239"/>
      <c r="N333" s="240"/>
    </row>
    <row r="334" spans="1:14" s="1" customFormat="1" ht="24.75" customHeight="1" x14ac:dyDescent="0.25">
      <c r="A334" s="586"/>
      <c r="B334" s="548" t="s">
        <v>77</v>
      </c>
      <c r="C334" s="422">
        <v>800</v>
      </c>
      <c r="D334" s="232">
        <v>800</v>
      </c>
      <c r="E334" s="233"/>
      <c r="F334" s="234"/>
      <c r="G334" s="235"/>
      <c r="H334" s="235"/>
      <c r="I334" s="236"/>
      <c r="J334" s="234"/>
      <c r="K334" s="232">
        <v>800</v>
      </c>
      <c r="L334" s="235"/>
      <c r="M334" s="237">
        <f>SUM(E334+G334+I334+K334)</f>
        <v>800</v>
      </c>
      <c r="N334" s="238">
        <f>SUM(F334+H334+J334+L334)</f>
        <v>0</v>
      </c>
    </row>
    <row r="335" spans="1:14" s="1" customFormat="1" ht="32.25" customHeight="1" x14ac:dyDescent="0.2">
      <c r="A335" s="586"/>
      <c r="B335" s="548" t="s">
        <v>78</v>
      </c>
      <c r="C335" s="422"/>
      <c r="D335" s="232"/>
      <c r="E335" s="235"/>
      <c r="F335" s="236"/>
      <c r="G335" s="235"/>
      <c r="H335" s="235"/>
      <c r="I335" s="235"/>
      <c r="J335" s="235"/>
      <c r="K335" s="236"/>
      <c r="L335" s="235"/>
      <c r="M335" s="239"/>
      <c r="N335" s="240"/>
    </row>
    <row r="336" spans="1:14" s="1" customFormat="1" ht="22.5" customHeight="1" x14ac:dyDescent="0.25">
      <c r="A336" s="586"/>
      <c r="B336" s="423" t="s">
        <v>99</v>
      </c>
      <c r="C336" s="422">
        <v>17.7</v>
      </c>
      <c r="D336" s="232">
        <v>17.7</v>
      </c>
      <c r="E336" s="235"/>
      <c r="F336" s="235"/>
      <c r="G336" s="235"/>
      <c r="H336" s="235"/>
      <c r="I336" s="235">
        <v>4</v>
      </c>
      <c r="J336" s="234">
        <v>4</v>
      </c>
      <c r="K336" s="235">
        <v>13.7</v>
      </c>
      <c r="L336" s="235">
        <v>13.7</v>
      </c>
      <c r="M336" s="237">
        <f>SUM(E336+G336+I336+K336)</f>
        <v>17.7</v>
      </c>
      <c r="N336" s="238">
        <f>SUM(F336+H336+J336+L336)</f>
        <v>17.7</v>
      </c>
    </row>
    <row r="337" spans="1:14" s="1" customFormat="1" ht="19.5" customHeight="1" x14ac:dyDescent="0.2">
      <c r="A337" s="586"/>
      <c r="B337" s="423" t="s">
        <v>76</v>
      </c>
      <c r="C337" s="422"/>
      <c r="D337" s="232"/>
      <c r="E337" s="235"/>
      <c r="F337" s="235"/>
      <c r="G337" s="235"/>
      <c r="H337" s="235"/>
      <c r="I337" s="235"/>
      <c r="J337" s="234"/>
      <c r="K337" s="234"/>
      <c r="L337" s="235"/>
      <c r="M337" s="239"/>
      <c r="N337" s="240"/>
    </row>
    <row r="338" spans="1:14" s="1" customFormat="1" ht="30.75" customHeight="1" x14ac:dyDescent="0.25">
      <c r="A338" s="586"/>
      <c r="B338" s="548" t="s">
        <v>77</v>
      </c>
      <c r="C338" s="422">
        <v>17.7</v>
      </c>
      <c r="D338" s="232">
        <v>17.7</v>
      </c>
      <c r="E338" s="235"/>
      <c r="F338" s="235"/>
      <c r="G338" s="235"/>
      <c r="H338" s="235"/>
      <c r="I338" s="235">
        <v>4</v>
      </c>
      <c r="J338" s="234">
        <v>4</v>
      </c>
      <c r="K338" s="235">
        <v>13.7</v>
      </c>
      <c r="L338" s="235">
        <v>13.7</v>
      </c>
      <c r="M338" s="237">
        <f>SUM(E338+G338+I338+K338)</f>
        <v>17.7</v>
      </c>
      <c r="N338" s="238">
        <f>SUM(F338+H338+J338+L338)</f>
        <v>17.7</v>
      </c>
    </row>
    <row r="339" spans="1:14" s="1" customFormat="1" ht="25.5" customHeight="1" x14ac:dyDescent="0.2">
      <c r="A339" s="586"/>
      <c r="B339" s="548" t="s">
        <v>78</v>
      </c>
      <c r="C339" s="422"/>
      <c r="D339" s="232"/>
      <c r="E339" s="235"/>
      <c r="F339" s="235"/>
      <c r="G339" s="235"/>
      <c r="H339" s="235"/>
      <c r="I339" s="235"/>
      <c r="J339" s="234"/>
      <c r="K339" s="234"/>
      <c r="L339" s="235"/>
      <c r="M339" s="241"/>
      <c r="N339" s="38"/>
    </row>
    <row r="340" spans="1:14" ht="47.25" customHeight="1" x14ac:dyDescent="0.25">
      <c r="A340" s="586"/>
      <c r="B340" s="548" t="s">
        <v>88</v>
      </c>
      <c r="C340" s="422">
        <v>3244.8</v>
      </c>
      <c r="D340" s="422">
        <v>3244.8</v>
      </c>
      <c r="E340" s="242"/>
      <c r="F340" s="235"/>
      <c r="G340" s="232">
        <v>1136</v>
      </c>
      <c r="H340" s="232">
        <v>718.3</v>
      </c>
      <c r="I340" s="235">
        <v>1052.8</v>
      </c>
      <c r="J340" s="234">
        <v>1037.5999999999999</v>
      </c>
      <c r="K340" s="232">
        <v>1056</v>
      </c>
      <c r="L340" s="235">
        <v>1458.8</v>
      </c>
      <c r="M340" s="237">
        <f>SUM(E340+G340+I340+K340)</f>
        <v>3244.8</v>
      </c>
      <c r="N340" s="238">
        <f>SUM(F340+H340+J340+L340)</f>
        <v>3214.7</v>
      </c>
    </row>
    <row r="341" spans="1:14" ht="26.25" customHeight="1" x14ac:dyDescent="0.25">
      <c r="A341" s="586"/>
      <c r="B341" s="423" t="s">
        <v>76</v>
      </c>
      <c r="C341" s="422"/>
      <c r="D341" s="232"/>
      <c r="E341" s="235"/>
      <c r="F341" s="235"/>
      <c r="G341" s="235"/>
      <c r="H341" s="235"/>
      <c r="I341" s="235"/>
      <c r="J341" s="234"/>
      <c r="K341" s="232"/>
      <c r="L341" s="235"/>
      <c r="M341" s="237"/>
      <c r="N341" s="238"/>
    </row>
    <row r="342" spans="1:14" ht="24" customHeight="1" x14ac:dyDescent="0.25">
      <c r="A342" s="586"/>
      <c r="B342" s="548" t="s">
        <v>77</v>
      </c>
      <c r="C342" s="422">
        <v>3244.8</v>
      </c>
      <c r="D342" s="422">
        <v>3244.8</v>
      </c>
      <c r="E342" s="242"/>
      <c r="F342" s="235"/>
      <c r="G342" s="232">
        <v>1136</v>
      </c>
      <c r="H342" s="232">
        <v>718.3</v>
      </c>
      <c r="I342" s="235">
        <v>1052.8</v>
      </c>
      <c r="J342" s="234">
        <v>1037.5999999999999</v>
      </c>
      <c r="K342" s="232">
        <v>1056</v>
      </c>
      <c r="L342" s="235">
        <v>1458.8</v>
      </c>
      <c r="M342" s="237">
        <f>SUM(E342+G342+I342+K342)</f>
        <v>3244.8</v>
      </c>
      <c r="N342" s="238">
        <f>SUM(F342+H342+J342+L342)</f>
        <v>3214.7</v>
      </c>
    </row>
    <row r="343" spans="1:14" ht="33.75" customHeight="1" x14ac:dyDescent="0.2">
      <c r="A343" s="586"/>
      <c r="B343" s="548" t="s">
        <v>78</v>
      </c>
      <c r="C343" s="422"/>
      <c r="D343" s="232"/>
      <c r="E343" s="235"/>
      <c r="F343" s="235"/>
      <c r="G343" s="235"/>
      <c r="H343" s="235"/>
      <c r="I343" s="235"/>
      <c r="J343" s="234"/>
      <c r="K343" s="234"/>
      <c r="L343" s="235"/>
      <c r="M343" s="241"/>
      <c r="N343" s="38"/>
    </row>
    <row r="344" spans="1:14" ht="45" customHeight="1" x14ac:dyDescent="0.25">
      <c r="A344" s="586"/>
      <c r="B344" s="549" t="s">
        <v>149</v>
      </c>
      <c r="C344" s="422">
        <v>342.8</v>
      </c>
      <c r="D344" s="232">
        <v>342.8</v>
      </c>
      <c r="E344" s="235">
        <v>85.6</v>
      </c>
      <c r="F344" s="235">
        <v>85.6</v>
      </c>
      <c r="G344" s="235">
        <v>85.7</v>
      </c>
      <c r="H344" s="235">
        <v>85.7</v>
      </c>
      <c r="I344" s="235">
        <v>85.7</v>
      </c>
      <c r="J344" s="234">
        <v>85.7</v>
      </c>
      <c r="K344" s="234">
        <v>85.8</v>
      </c>
      <c r="L344" s="235">
        <v>85.8</v>
      </c>
      <c r="M344" s="237">
        <f>SUM(E344+G344+I344+K344)</f>
        <v>342.8</v>
      </c>
      <c r="N344" s="238">
        <f>SUM(F344+H344+J344+L344)</f>
        <v>342.8</v>
      </c>
    </row>
    <row r="345" spans="1:14" ht="20.25" customHeight="1" x14ac:dyDescent="0.2">
      <c r="A345" s="586"/>
      <c r="B345" s="550" t="s">
        <v>76</v>
      </c>
      <c r="C345" s="422"/>
      <c r="D345" s="232"/>
      <c r="E345" s="235"/>
      <c r="F345" s="235"/>
      <c r="G345" s="235"/>
      <c r="H345" s="235"/>
      <c r="I345" s="235"/>
      <c r="J345" s="234"/>
      <c r="K345" s="234"/>
      <c r="L345" s="235"/>
      <c r="M345" s="241"/>
      <c r="N345" s="38"/>
    </row>
    <row r="346" spans="1:14" ht="23.25" customHeight="1" x14ac:dyDescent="0.25">
      <c r="A346" s="586"/>
      <c r="B346" s="549" t="s">
        <v>77</v>
      </c>
      <c r="C346" s="422">
        <v>342.8</v>
      </c>
      <c r="D346" s="232">
        <v>342.8</v>
      </c>
      <c r="E346" s="235">
        <v>85.6</v>
      </c>
      <c r="F346" s="235">
        <v>85.6</v>
      </c>
      <c r="G346" s="235">
        <v>85.7</v>
      </c>
      <c r="H346" s="235">
        <v>85.7</v>
      </c>
      <c r="I346" s="235">
        <v>85.7</v>
      </c>
      <c r="J346" s="234">
        <v>85.7</v>
      </c>
      <c r="K346" s="234">
        <v>85.8</v>
      </c>
      <c r="L346" s="235">
        <v>85.8</v>
      </c>
      <c r="M346" s="237">
        <f>SUM(E346+G346+I346+K346)</f>
        <v>342.8</v>
      </c>
      <c r="N346" s="238">
        <f>SUM(F346+H346+J346+L346)</f>
        <v>342.8</v>
      </c>
    </row>
    <row r="347" spans="1:14" ht="22.5" customHeight="1" x14ac:dyDescent="0.2">
      <c r="A347" s="586"/>
      <c r="B347" s="549" t="s">
        <v>78</v>
      </c>
      <c r="C347" s="422"/>
      <c r="D347" s="232"/>
      <c r="E347" s="235"/>
      <c r="F347" s="235"/>
      <c r="G347" s="235"/>
      <c r="H347" s="235"/>
      <c r="I347" s="235"/>
      <c r="J347" s="234"/>
      <c r="K347" s="234"/>
      <c r="L347" s="235"/>
      <c r="M347" s="241"/>
      <c r="N347" s="38"/>
    </row>
    <row r="348" spans="1:14" ht="31.5" customHeight="1" x14ac:dyDescent="0.25">
      <c r="A348" s="586"/>
      <c r="B348" s="548" t="s">
        <v>89</v>
      </c>
      <c r="C348" s="422">
        <v>130.19999999999999</v>
      </c>
      <c r="D348" s="232">
        <v>130.19999999999999</v>
      </c>
      <c r="E348" s="235"/>
      <c r="F348" s="235">
        <v>0</v>
      </c>
      <c r="G348" s="232">
        <v>80</v>
      </c>
      <c r="H348" s="235">
        <v>45</v>
      </c>
      <c r="I348" s="232">
        <v>30</v>
      </c>
      <c r="J348" s="234">
        <v>48</v>
      </c>
      <c r="K348" s="234">
        <v>20</v>
      </c>
      <c r="L348" s="235">
        <v>35.9</v>
      </c>
      <c r="M348" s="237">
        <f>SUM(E348+G348+I348+K348)</f>
        <v>130</v>
      </c>
      <c r="N348" s="238">
        <f>SUM(F348+H348+J348+L348)</f>
        <v>128.9</v>
      </c>
    </row>
    <row r="349" spans="1:14" ht="20.25" customHeight="1" x14ac:dyDescent="0.25">
      <c r="A349" s="586"/>
      <c r="B349" s="423" t="s">
        <v>76</v>
      </c>
      <c r="C349" s="422"/>
      <c r="D349" s="232"/>
      <c r="E349" s="235"/>
      <c r="F349" s="235"/>
      <c r="G349" s="232"/>
      <c r="H349" s="235"/>
      <c r="I349" s="232"/>
      <c r="J349" s="234"/>
      <c r="K349" s="234"/>
      <c r="L349" s="235"/>
      <c r="M349" s="237"/>
      <c r="N349" s="238"/>
    </row>
    <row r="350" spans="1:14" ht="24.75" customHeight="1" x14ac:dyDescent="0.25">
      <c r="A350" s="586"/>
      <c r="B350" s="548" t="s">
        <v>77</v>
      </c>
      <c r="C350" s="422">
        <v>130.19999999999999</v>
      </c>
      <c r="D350" s="232">
        <v>130.19999999999999</v>
      </c>
      <c r="E350" s="235"/>
      <c r="F350" s="235">
        <v>0</v>
      </c>
      <c r="G350" s="232">
        <v>80</v>
      </c>
      <c r="H350" s="235">
        <v>45</v>
      </c>
      <c r="I350" s="232">
        <v>30</v>
      </c>
      <c r="J350" s="234">
        <v>48</v>
      </c>
      <c r="K350" s="234">
        <v>20</v>
      </c>
      <c r="L350" s="235">
        <v>35.9</v>
      </c>
      <c r="M350" s="237">
        <f>SUM(E350+G350+I350+K350)</f>
        <v>130</v>
      </c>
      <c r="N350" s="238">
        <f>SUM(F350+H350+J350+L350)</f>
        <v>128.9</v>
      </c>
    </row>
    <row r="351" spans="1:14" ht="33.75" customHeight="1" thickBot="1" x14ac:dyDescent="0.25">
      <c r="A351" s="586"/>
      <c r="B351" s="548" t="s">
        <v>78</v>
      </c>
      <c r="C351" s="423"/>
      <c r="D351" s="235"/>
      <c r="E351" s="235"/>
      <c r="F351" s="235"/>
      <c r="G351" s="235"/>
      <c r="H351" s="235"/>
      <c r="I351" s="235"/>
      <c r="J351" s="234"/>
      <c r="K351" s="234"/>
      <c r="L351" s="235"/>
      <c r="M351" s="241"/>
      <c r="N351" s="38"/>
    </row>
    <row r="352" spans="1:14" ht="41.25" customHeight="1" x14ac:dyDescent="0.2">
      <c r="A352" s="25" t="s">
        <v>16</v>
      </c>
      <c r="B352" s="56"/>
      <c r="C352" s="69">
        <f t="shared" ref="C352:N352" si="132">SUM(C332+C336+C340+C348+C344)</f>
        <v>4535.5</v>
      </c>
      <c r="D352" s="69">
        <f t="shared" si="132"/>
        <v>4535.5</v>
      </c>
      <c r="E352" s="69">
        <f t="shared" si="132"/>
        <v>85.6</v>
      </c>
      <c r="F352" s="69">
        <f t="shared" si="132"/>
        <v>85.6</v>
      </c>
      <c r="G352" s="69">
        <f t="shared" si="132"/>
        <v>1301.7</v>
      </c>
      <c r="H352" s="69">
        <f t="shared" si="132"/>
        <v>849</v>
      </c>
      <c r="I352" s="69">
        <f t="shared" si="132"/>
        <v>1172.5</v>
      </c>
      <c r="J352" s="69">
        <f t="shared" si="132"/>
        <v>1175.3</v>
      </c>
      <c r="K352" s="69">
        <f t="shared" si="132"/>
        <v>1975.5</v>
      </c>
      <c r="L352" s="69">
        <f t="shared" si="132"/>
        <v>1594.2</v>
      </c>
      <c r="M352" s="69">
        <f t="shared" si="132"/>
        <v>4535.3</v>
      </c>
      <c r="N352" s="69">
        <f t="shared" si="132"/>
        <v>3704.1</v>
      </c>
    </row>
    <row r="353" spans="1:14" ht="31.5" customHeight="1" x14ac:dyDescent="0.2">
      <c r="A353" s="638"/>
      <c r="B353" s="44" t="s">
        <v>76</v>
      </c>
      <c r="C353" s="65"/>
      <c r="D353" s="65"/>
      <c r="E353" s="66"/>
      <c r="F353" s="66"/>
      <c r="G353" s="65"/>
      <c r="H353" s="65"/>
      <c r="I353" s="65"/>
      <c r="J353" s="67"/>
      <c r="K353" s="68"/>
      <c r="L353" s="65"/>
      <c r="M353" s="196"/>
      <c r="N353" s="32"/>
    </row>
    <row r="354" spans="1:14" ht="34.5" customHeight="1" x14ac:dyDescent="0.2">
      <c r="A354" s="596"/>
      <c r="B354" s="44" t="s">
        <v>77</v>
      </c>
      <c r="C354" s="69">
        <f t="shared" ref="C354:N354" si="133">SUM(C350+C342+C338+C334+C344)</f>
        <v>4535.5</v>
      </c>
      <c r="D354" s="69">
        <f t="shared" si="133"/>
        <v>4535.5</v>
      </c>
      <c r="E354" s="69">
        <f t="shared" si="133"/>
        <v>85.6</v>
      </c>
      <c r="F354" s="69">
        <f t="shared" si="133"/>
        <v>85.6</v>
      </c>
      <c r="G354" s="69">
        <f t="shared" si="133"/>
        <v>1301.7</v>
      </c>
      <c r="H354" s="69">
        <f t="shared" si="133"/>
        <v>849</v>
      </c>
      <c r="I354" s="69">
        <f t="shared" si="133"/>
        <v>1172.5</v>
      </c>
      <c r="J354" s="69">
        <f t="shared" si="133"/>
        <v>1175.3</v>
      </c>
      <c r="K354" s="69">
        <f t="shared" si="133"/>
        <v>1975.5</v>
      </c>
      <c r="L354" s="69">
        <f t="shared" si="133"/>
        <v>1594.2</v>
      </c>
      <c r="M354" s="69">
        <f t="shared" si="133"/>
        <v>4535.3</v>
      </c>
      <c r="N354" s="69">
        <f t="shared" si="133"/>
        <v>3704.1</v>
      </c>
    </row>
    <row r="355" spans="1:14" ht="36.75" customHeight="1" thickBot="1" x14ac:dyDescent="0.25">
      <c r="A355" s="588"/>
      <c r="B355" s="57" t="s">
        <v>78</v>
      </c>
      <c r="C355" s="26">
        <v>0</v>
      </c>
      <c r="D355" s="26">
        <v>0</v>
      </c>
      <c r="E355" s="26">
        <v>0</v>
      </c>
      <c r="F355" s="26">
        <v>0</v>
      </c>
      <c r="G355" s="26">
        <v>0</v>
      </c>
      <c r="H355" s="26"/>
      <c r="I355" s="26">
        <v>0</v>
      </c>
      <c r="J355" s="26">
        <v>0</v>
      </c>
      <c r="K355" s="26">
        <v>0</v>
      </c>
      <c r="L355" s="26"/>
      <c r="M355" s="26"/>
      <c r="N355" s="174"/>
    </row>
    <row r="356" spans="1:14" ht="43.5" customHeight="1" x14ac:dyDescent="0.2">
      <c r="A356" s="639" t="s">
        <v>91</v>
      </c>
      <c r="B356" s="478" t="s">
        <v>87</v>
      </c>
      <c r="C356" s="177">
        <v>3141.1</v>
      </c>
      <c r="D356" s="177">
        <v>3141.1</v>
      </c>
      <c r="E356" s="178">
        <v>844.6</v>
      </c>
      <c r="F356" s="178">
        <v>844.6</v>
      </c>
      <c r="G356" s="178">
        <v>765.5</v>
      </c>
      <c r="H356" s="178">
        <v>733.3</v>
      </c>
      <c r="I356" s="178">
        <v>765.5</v>
      </c>
      <c r="J356" s="179">
        <v>715.6</v>
      </c>
      <c r="K356" s="179">
        <v>765.5</v>
      </c>
      <c r="L356" s="178">
        <v>557.20000000000005</v>
      </c>
      <c r="M356" s="367">
        <f>SUM(E356+G356+I356+K356)</f>
        <v>3141.1</v>
      </c>
      <c r="N356" s="182">
        <f>SUM(F356+H356+J356+L4403+L356)</f>
        <v>2850.7</v>
      </c>
    </row>
    <row r="357" spans="1:14" s="1" customFormat="1" ht="32.25" customHeight="1" x14ac:dyDescent="0.2">
      <c r="A357" s="586"/>
      <c r="B357" s="181" t="s">
        <v>76</v>
      </c>
      <c r="C357" s="182"/>
      <c r="D357" s="182"/>
      <c r="E357" s="182"/>
      <c r="F357" s="182"/>
      <c r="G357" s="182"/>
      <c r="H357" s="182"/>
      <c r="I357" s="182"/>
      <c r="J357" s="180"/>
      <c r="K357" s="180"/>
      <c r="L357" s="182"/>
      <c r="M357" s="180"/>
      <c r="N357" s="182"/>
    </row>
    <row r="358" spans="1:14" s="1" customFormat="1" ht="30.75" customHeight="1" x14ac:dyDescent="0.2">
      <c r="A358" s="586"/>
      <c r="B358" s="181" t="s">
        <v>77</v>
      </c>
      <c r="C358" s="177">
        <v>3141.1</v>
      </c>
      <c r="D358" s="177">
        <v>3141.1</v>
      </c>
      <c r="E358" s="178">
        <v>844.6</v>
      </c>
      <c r="F358" s="178">
        <v>844.6</v>
      </c>
      <c r="G358" s="178">
        <v>765.5</v>
      </c>
      <c r="H358" s="178">
        <v>733.3</v>
      </c>
      <c r="I358" s="178">
        <v>765.5</v>
      </c>
      <c r="J358" s="179">
        <v>715.6</v>
      </c>
      <c r="K358" s="179">
        <v>765.5</v>
      </c>
      <c r="L358" s="178">
        <v>557.20000000000005</v>
      </c>
      <c r="M358" s="367">
        <f>SUM(E358+G358+I358+K358)</f>
        <v>3141.1</v>
      </c>
      <c r="N358" s="182">
        <f>SUM(F358+H358+J358+L4405+L358)</f>
        <v>2850.7</v>
      </c>
    </row>
    <row r="359" spans="1:14" s="1" customFormat="1" ht="52.5" customHeight="1" x14ac:dyDescent="0.2">
      <c r="A359" s="586"/>
      <c r="B359" s="187" t="s">
        <v>78</v>
      </c>
      <c r="C359" s="182"/>
      <c r="D359" s="182"/>
      <c r="E359" s="182"/>
      <c r="F359" s="182"/>
      <c r="G359" s="182"/>
      <c r="H359" s="182"/>
      <c r="I359" s="182"/>
      <c r="J359" s="180"/>
      <c r="K359" s="180"/>
      <c r="L359" s="182"/>
      <c r="M359" s="180"/>
      <c r="N359" s="182"/>
    </row>
    <row r="360" spans="1:14" s="1" customFormat="1" ht="50.25" customHeight="1" x14ac:dyDescent="0.2">
      <c r="A360" s="586"/>
      <c r="B360" s="479" t="s">
        <v>105</v>
      </c>
      <c r="C360" s="182">
        <v>6554.5</v>
      </c>
      <c r="D360" s="182">
        <v>6554.5</v>
      </c>
      <c r="E360" s="182">
        <v>1450</v>
      </c>
      <c r="F360" s="182">
        <v>1450</v>
      </c>
      <c r="G360" s="182">
        <v>1701.5</v>
      </c>
      <c r="H360" s="182">
        <v>1619</v>
      </c>
      <c r="I360" s="182">
        <v>1701.5</v>
      </c>
      <c r="J360" s="180">
        <v>1771.9</v>
      </c>
      <c r="K360" s="182">
        <v>1701.5</v>
      </c>
      <c r="L360" s="182">
        <v>1713.6</v>
      </c>
      <c r="M360" s="367">
        <f>SUM(E360+G360+I360+K360)</f>
        <v>6554.5</v>
      </c>
      <c r="N360" s="182">
        <f>SUM(F360+H360+J360+L4407+L360)</f>
        <v>6554.5</v>
      </c>
    </row>
    <row r="361" spans="1:14" s="1" customFormat="1" ht="32.25" customHeight="1" x14ac:dyDescent="0.2">
      <c r="A361" s="586"/>
      <c r="B361" s="181" t="s">
        <v>76</v>
      </c>
      <c r="C361" s="182"/>
      <c r="D361" s="182"/>
      <c r="E361" s="182"/>
      <c r="F361" s="182"/>
      <c r="G361" s="182"/>
      <c r="H361" s="182"/>
      <c r="I361" s="182"/>
      <c r="J361" s="180"/>
      <c r="K361" s="180"/>
      <c r="L361" s="182"/>
      <c r="M361" s="180"/>
      <c r="N361" s="182"/>
    </row>
    <row r="362" spans="1:14" s="1" customFormat="1" ht="41.25" customHeight="1" x14ac:dyDescent="0.2">
      <c r="A362" s="586"/>
      <c r="B362" s="181" t="s">
        <v>77</v>
      </c>
      <c r="C362" s="182">
        <v>6554.5</v>
      </c>
      <c r="D362" s="182">
        <v>6554.5</v>
      </c>
      <c r="E362" s="182">
        <v>1450</v>
      </c>
      <c r="F362" s="182">
        <v>1450</v>
      </c>
      <c r="G362" s="182">
        <v>1701.5</v>
      </c>
      <c r="H362" s="182">
        <v>1619</v>
      </c>
      <c r="I362" s="182">
        <v>1701.5</v>
      </c>
      <c r="J362" s="180">
        <v>1771.9</v>
      </c>
      <c r="K362" s="182">
        <v>1701.5</v>
      </c>
      <c r="L362" s="182">
        <v>1713.6</v>
      </c>
      <c r="M362" s="367">
        <f>SUM(E362+G362+I362+K362)</f>
        <v>6554.5</v>
      </c>
      <c r="N362" s="182">
        <f>SUM(F362+H362+J362+L4409+L362)</f>
        <v>6554.5</v>
      </c>
    </row>
    <row r="363" spans="1:14" s="1" customFormat="1" ht="39.75" customHeight="1" x14ac:dyDescent="0.2">
      <c r="A363" s="586"/>
      <c r="B363" s="186" t="s">
        <v>78</v>
      </c>
      <c r="C363" s="339"/>
      <c r="D363" s="339"/>
      <c r="E363" s="339"/>
      <c r="F363" s="339"/>
      <c r="G363" s="339"/>
      <c r="H363" s="339"/>
      <c r="I363" s="339"/>
      <c r="J363" s="340"/>
      <c r="K363" s="340"/>
      <c r="L363" s="339"/>
      <c r="M363" s="340"/>
      <c r="N363" s="182"/>
    </row>
    <row r="364" spans="1:14" s="1" customFormat="1" ht="57" customHeight="1" x14ac:dyDescent="0.2">
      <c r="A364" s="586"/>
      <c r="B364" s="480" t="s">
        <v>150</v>
      </c>
      <c r="C364" s="182">
        <v>2770</v>
      </c>
      <c r="D364" s="182">
        <v>2770</v>
      </c>
      <c r="E364" s="184">
        <v>692.5</v>
      </c>
      <c r="F364" s="182">
        <v>381.1</v>
      </c>
      <c r="G364" s="184">
        <v>692.5</v>
      </c>
      <c r="H364" s="182">
        <v>89.4</v>
      </c>
      <c r="I364" s="184">
        <v>692.5</v>
      </c>
      <c r="J364" s="182">
        <v>951.7</v>
      </c>
      <c r="K364" s="184">
        <v>692.5</v>
      </c>
      <c r="L364" s="182">
        <v>1100.4000000000001</v>
      </c>
      <c r="M364" s="367">
        <f>SUM(E364+G364+I364+K364)</f>
        <v>2770</v>
      </c>
      <c r="N364" s="182">
        <f>SUM(F364+H364+J364+L4411+L364)</f>
        <v>2522.6000000000004</v>
      </c>
    </row>
    <row r="365" spans="1:14" s="1" customFormat="1" ht="32.25" customHeight="1" x14ac:dyDescent="0.2">
      <c r="A365" s="586"/>
      <c r="B365" s="181" t="s">
        <v>76</v>
      </c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0"/>
      <c r="N365" s="182"/>
    </row>
    <row r="366" spans="1:14" s="1" customFormat="1" ht="35.25" customHeight="1" x14ac:dyDescent="0.2">
      <c r="A366" s="586"/>
      <c r="B366" s="181" t="s">
        <v>77</v>
      </c>
      <c r="C366" s="182">
        <v>2770</v>
      </c>
      <c r="D366" s="182">
        <v>2770</v>
      </c>
      <c r="E366" s="184">
        <v>692.5</v>
      </c>
      <c r="F366" s="182">
        <v>381.1</v>
      </c>
      <c r="G366" s="184">
        <v>692.5</v>
      </c>
      <c r="H366" s="182">
        <v>89.4</v>
      </c>
      <c r="I366" s="184">
        <v>692.5</v>
      </c>
      <c r="J366" s="182">
        <v>951.7</v>
      </c>
      <c r="K366" s="184">
        <v>692.5</v>
      </c>
      <c r="L366" s="182">
        <v>1100.4000000000001</v>
      </c>
      <c r="M366" s="367">
        <f>SUM(E366+G366+I366+K366)</f>
        <v>2770</v>
      </c>
      <c r="N366" s="182">
        <f>SUM(F366+H366+J366+L4413+L366)</f>
        <v>2522.6000000000004</v>
      </c>
    </row>
    <row r="367" spans="1:14" s="1" customFormat="1" ht="48.75" customHeight="1" thickBot="1" x14ac:dyDescent="0.25">
      <c r="A367" s="586"/>
      <c r="B367" s="341" t="s">
        <v>78</v>
      </c>
      <c r="C367" s="185"/>
      <c r="D367" s="185"/>
      <c r="E367" s="185"/>
      <c r="F367" s="185"/>
      <c r="G367" s="185"/>
      <c r="H367" s="185"/>
      <c r="I367" s="342"/>
      <c r="J367" s="182"/>
      <c r="K367" s="182"/>
      <c r="L367" s="182"/>
      <c r="M367" s="180"/>
      <c r="N367" s="182"/>
    </row>
    <row r="368" spans="1:14" s="1" customFormat="1" ht="51" customHeight="1" x14ac:dyDescent="0.2">
      <c r="A368" s="586"/>
      <c r="B368" s="481" t="s">
        <v>116</v>
      </c>
      <c r="C368" s="342">
        <v>180</v>
      </c>
      <c r="D368" s="342">
        <v>180</v>
      </c>
      <c r="E368" s="342">
        <v>180</v>
      </c>
      <c r="F368" s="342">
        <v>180</v>
      </c>
      <c r="G368" s="342">
        <v>0</v>
      </c>
      <c r="H368" s="342">
        <v>0</v>
      </c>
      <c r="I368" s="182">
        <v>0</v>
      </c>
      <c r="J368" s="344">
        <v>0</v>
      </c>
      <c r="K368" s="342">
        <v>0</v>
      </c>
      <c r="L368" s="344">
        <v>0</v>
      </c>
      <c r="M368" s="367">
        <f>SUM(E368+G368+I368+K368)</f>
        <v>180</v>
      </c>
      <c r="N368" s="182">
        <f>SUM(F368+H368+J368+L4415)</f>
        <v>180</v>
      </c>
    </row>
    <row r="369" spans="1:15" s="1" customFormat="1" ht="32.25" customHeight="1" x14ac:dyDescent="0.2">
      <c r="A369" s="586"/>
      <c r="B369" s="181" t="s">
        <v>76</v>
      </c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0"/>
      <c r="N369" s="182"/>
    </row>
    <row r="370" spans="1:15" s="1" customFormat="1" ht="39.75" customHeight="1" x14ac:dyDescent="0.2">
      <c r="A370" s="586"/>
      <c r="B370" s="343" t="s">
        <v>77</v>
      </c>
      <c r="C370" s="182">
        <v>180</v>
      </c>
      <c r="D370" s="182">
        <v>180</v>
      </c>
      <c r="E370" s="182">
        <v>180</v>
      </c>
      <c r="F370" s="182">
        <v>180</v>
      </c>
      <c r="G370" s="182">
        <v>0</v>
      </c>
      <c r="H370" s="182">
        <v>0</v>
      </c>
      <c r="I370" s="182">
        <v>0</v>
      </c>
      <c r="J370" s="182">
        <v>0</v>
      </c>
      <c r="K370" s="182">
        <v>0</v>
      </c>
      <c r="L370" s="182">
        <v>0</v>
      </c>
      <c r="M370" s="367">
        <f>SUM(E370+G370+I370+K370)</f>
        <v>180</v>
      </c>
      <c r="N370" s="182">
        <f>SUM(F370+H370+J370+L4417)</f>
        <v>180</v>
      </c>
    </row>
    <row r="371" spans="1:15" s="1" customFormat="1" ht="32.25" customHeight="1" thickBot="1" x14ac:dyDescent="0.25">
      <c r="A371" s="586"/>
      <c r="B371" s="183" t="s">
        <v>78</v>
      </c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0"/>
      <c r="N371" s="182"/>
    </row>
    <row r="372" spans="1:15" s="1" customFormat="1" ht="32.25" customHeight="1" x14ac:dyDescent="0.25">
      <c r="A372" s="25" t="s">
        <v>16</v>
      </c>
      <c r="B372" s="56"/>
      <c r="C372" s="142">
        <f t="shared" ref="C372:L372" si="134">SUM(C364+C360+C356+C368)</f>
        <v>12645.6</v>
      </c>
      <c r="D372" s="142">
        <f t="shared" si="134"/>
        <v>12645.6</v>
      </c>
      <c r="E372" s="142">
        <f t="shared" si="134"/>
        <v>3167.1</v>
      </c>
      <c r="F372" s="142">
        <f t="shared" si="134"/>
        <v>2855.7</v>
      </c>
      <c r="G372" s="142">
        <f t="shared" si="134"/>
        <v>3159.5</v>
      </c>
      <c r="H372" s="142">
        <f t="shared" si="134"/>
        <v>2441.6999999999998</v>
      </c>
      <c r="I372" s="142">
        <f t="shared" si="134"/>
        <v>3159.5</v>
      </c>
      <c r="J372" s="142">
        <f t="shared" si="134"/>
        <v>3439.2000000000003</v>
      </c>
      <c r="K372" s="142">
        <f t="shared" si="134"/>
        <v>3159.5</v>
      </c>
      <c r="L372" s="142">
        <f t="shared" si="134"/>
        <v>3371.2</v>
      </c>
      <c r="M372" s="368">
        <f>SUM(E372+G372+I372+K372)</f>
        <v>12645.6</v>
      </c>
      <c r="N372" s="142">
        <f>SUM(F372+H372+J372+L372)</f>
        <v>12107.8</v>
      </c>
    </row>
    <row r="373" spans="1:15" s="1" customFormat="1" ht="32.25" customHeight="1" x14ac:dyDescent="0.25">
      <c r="A373" s="595"/>
      <c r="B373" s="44" t="s">
        <v>76</v>
      </c>
      <c r="C373" s="109"/>
      <c r="D373" s="108"/>
      <c r="E373" s="108"/>
      <c r="F373" s="108"/>
      <c r="G373" s="108"/>
      <c r="H373" s="108"/>
      <c r="I373" s="108"/>
      <c r="J373" s="108"/>
      <c r="K373" s="108"/>
      <c r="L373" s="108"/>
      <c r="M373" s="369"/>
      <c r="N373" s="32"/>
    </row>
    <row r="374" spans="1:15" ht="38.25" customHeight="1" x14ac:dyDescent="0.25">
      <c r="A374" s="596"/>
      <c r="B374" s="44" t="s">
        <v>77</v>
      </c>
      <c r="C374" s="142">
        <f t="shared" ref="C374:L374" si="135">SUM(C366+C362+C358+C370)</f>
        <v>12645.6</v>
      </c>
      <c r="D374" s="142">
        <f t="shared" si="135"/>
        <v>12645.6</v>
      </c>
      <c r="E374" s="142">
        <f t="shared" si="135"/>
        <v>3167.1</v>
      </c>
      <c r="F374" s="142">
        <f t="shared" si="135"/>
        <v>2855.7</v>
      </c>
      <c r="G374" s="142">
        <f t="shared" si="135"/>
        <v>3159.5</v>
      </c>
      <c r="H374" s="142">
        <f t="shared" si="135"/>
        <v>2441.6999999999998</v>
      </c>
      <c r="I374" s="142">
        <f t="shared" si="135"/>
        <v>3159.5</v>
      </c>
      <c r="J374" s="142">
        <f t="shared" si="135"/>
        <v>3439.2000000000003</v>
      </c>
      <c r="K374" s="142">
        <f t="shared" si="135"/>
        <v>3159.5</v>
      </c>
      <c r="L374" s="142">
        <f t="shared" si="135"/>
        <v>3371.2</v>
      </c>
      <c r="M374" s="368">
        <f>SUM(E374+G374+I374+K374)</f>
        <v>12645.6</v>
      </c>
      <c r="N374" s="142">
        <f>SUM(F374+H374+J374+L374)</f>
        <v>12107.8</v>
      </c>
    </row>
    <row r="375" spans="1:15" ht="33" customHeight="1" thickBot="1" x14ac:dyDescent="0.25">
      <c r="A375" s="640"/>
      <c r="B375" s="106" t="s">
        <v>78</v>
      </c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164"/>
      <c r="N375" s="174"/>
    </row>
    <row r="376" spans="1:15" ht="34.5" customHeight="1" x14ac:dyDescent="0.2">
      <c r="A376" s="60" t="s">
        <v>2</v>
      </c>
      <c r="B376" s="63"/>
      <c r="C376" s="110">
        <f t="shared" ref="C376:N376" si="136">SUM(C372+C352+C328)</f>
        <v>72310.5</v>
      </c>
      <c r="D376" s="110">
        <f t="shared" si="136"/>
        <v>72282.600000000006</v>
      </c>
      <c r="E376" s="110">
        <f t="shared" si="136"/>
        <v>13630.600000000002</v>
      </c>
      <c r="F376" s="110">
        <f t="shared" si="136"/>
        <v>13268</v>
      </c>
      <c r="G376" s="110">
        <f t="shared" si="136"/>
        <v>18429.5</v>
      </c>
      <c r="H376" s="110">
        <f t="shared" si="136"/>
        <v>16508.2</v>
      </c>
      <c r="I376" s="110">
        <f t="shared" si="136"/>
        <v>18287.900000000001</v>
      </c>
      <c r="J376" s="110">
        <f t="shared" si="136"/>
        <v>19422.900000000001</v>
      </c>
      <c r="K376" s="110">
        <f t="shared" si="136"/>
        <v>21962.3</v>
      </c>
      <c r="L376" s="110">
        <f t="shared" si="136"/>
        <v>20280.199999999997</v>
      </c>
      <c r="M376" s="110">
        <f t="shared" si="136"/>
        <v>72310.3</v>
      </c>
      <c r="N376" s="51">
        <f t="shared" si="136"/>
        <v>69479.299999999988</v>
      </c>
    </row>
    <row r="377" spans="1:15" s="1" customFormat="1" ht="32.25" customHeight="1" x14ac:dyDescent="0.2">
      <c r="A377" s="52"/>
      <c r="B377" s="63" t="s">
        <v>76</v>
      </c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90"/>
    </row>
    <row r="378" spans="1:15" s="1" customFormat="1" ht="37.5" customHeight="1" x14ac:dyDescent="0.2">
      <c r="A378" s="77"/>
      <c r="B378" s="63" t="s">
        <v>77</v>
      </c>
      <c r="C378" s="51">
        <f t="shared" ref="C378:L378" si="137">SUM(C374+C354+C330)</f>
        <v>72298.100000000006</v>
      </c>
      <c r="D378" s="51">
        <f t="shared" si="137"/>
        <v>72270.2</v>
      </c>
      <c r="E378" s="51">
        <f t="shared" si="137"/>
        <v>13630.600000000002</v>
      </c>
      <c r="F378" s="51">
        <f t="shared" si="137"/>
        <v>13268</v>
      </c>
      <c r="G378" s="51">
        <f t="shared" si="137"/>
        <v>18417.099999999999</v>
      </c>
      <c r="H378" s="51">
        <f t="shared" si="137"/>
        <v>16495.8</v>
      </c>
      <c r="I378" s="51">
        <f t="shared" si="137"/>
        <v>18287.900000000001</v>
      </c>
      <c r="J378" s="51">
        <f t="shared" si="137"/>
        <v>19422.900000000001</v>
      </c>
      <c r="K378" s="51">
        <f t="shared" si="137"/>
        <v>21962.3</v>
      </c>
      <c r="L378" s="51">
        <f t="shared" si="137"/>
        <v>20280.199999999997</v>
      </c>
      <c r="M378" s="51">
        <f>SUM(E378+G378+I378+K378)</f>
        <v>72297.900000000009</v>
      </c>
      <c r="N378" s="51">
        <f>SUM(F378+H378+J378+L378)</f>
        <v>69466.899999999994</v>
      </c>
    </row>
    <row r="379" spans="1:15" s="1" customFormat="1" ht="37.5" customHeight="1" x14ac:dyDescent="0.2">
      <c r="A379" s="52"/>
      <c r="B379" s="75" t="s">
        <v>79</v>
      </c>
      <c r="C379" s="55">
        <f t="shared" ref="C379:M379" si="138">SUM(C331)</f>
        <v>12.4</v>
      </c>
      <c r="D379" s="55">
        <f t="shared" si="138"/>
        <v>12.4</v>
      </c>
      <c r="E379" s="55">
        <f t="shared" si="138"/>
        <v>0</v>
      </c>
      <c r="F379" s="55">
        <f t="shared" si="138"/>
        <v>0</v>
      </c>
      <c r="G379" s="55">
        <f t="shared" si="138"/>
        <v>12.4</v>
      </c>
      <c r="H379" s="55">
        <f t="shared" si="138"/>
        <v>12.4</v>
      </c>
      <c r="I379" s="55">
        <f t="shared" si="138"/>
        <v>0</v>
      </c>
      <c r="J379" s="55">
        <f t="shared" si="138"/>
        <v>0</v>
      </c>
      <c r="K379" s="55">
        <f t="shared" si="138"/>
        <v>0</v>
      </c>
      <c r="L379" s="55">
        <f>SUM(L375+L355+L331)</f>
        <v>0</v>
      </c>
      <c r="M379" s="55">
        <f t="shared" si="138"/>
        <v>12.4</v>
      </c>
      <c r="N379" s="55">
        <f t="shared" ref="N379" si="139">SUM(N331)</f>
        <v>12.4</v>
      </c>
    </row>
    <row r="380" spans="1:15" s="1" customFormat="1" ht="37.5" customHeight="1" x14ac:dyDescent="0.25">
      <c r="A380" s="600" t="s">
        <v>50</v>
      </c>
      <c r="B380" s="601"/>
      <c r="C380" s="601"/>
      <c r="D380" s="601"/>
      <c r="E380" s="601"/>
      <c r="F380" s="601"/>
      <c r="G380" s="601"/>
      <c r="H380" s="601"/>
      <c r="I380" s="601"/>
      <c r="J380" s="601"/>
      <c r="K380" s="601"/>
      <c r="L380" s="601"/>
      <c r="M380" s="601"/>
      <c r="N380" s="602"/>
    </row>
    <row r="381" spans="1:15" s="1" customFormat="1" ht="96" customHeight="1" x14ac:dyDescent="0.2">
      <c r="A381" s="598"/>
      <c r="B381" s="438" t="s">
        <v>100</v>
      </c>
      <c r="C381" s="324">
        <v>481</v>
      </c>
      <c r="D381" s="324">
        <v>481</v>
      </c>
      <c r="E381" s="324"/>
      <c r="F381" s="324"/>
      <c r="G381" s="324">
        <v>481</v>
      </c>
      <c r="H381" s="324"/>
      <c r="I381" s="324"/>
      <c r="J381" s="324">
        <v>431</v>
      </c>
      <c r="K381" s="324"/>
      <c r="L381" s="324">
        <v>50</v>
      </c>
      <c r="M381" s="425">
        <f>SUM(E381+G381+I381+K381)</f>
        <v>481</v>
      </c>
      <c r="N381" s="439">
        <f>SUM(F381+H381+J381+L381)</f>
        <v>481</v>
      </c>
    </row>
    <row r="382" spans="1:15" ht="150" x14ac:dyDescent="0.2">
      <c r="A382" s="599"/>
      <c r="B382" s="438" t="s">
        <v>66</v>
      </c>
      <c r="C382" s="324">
        <v>1055.3</v>
      </c>
      <c r="D382" s="324">
        <v>1055.3</v>
      </c>
      <c r="E382" s="324"/>
      <c r="F382" s="324"/>
      <c r="G382" s="324">
        <v>1055.3</v>
      </c>
      <c r="H382" s="324">
        <v>302.10000000000002</v>
      </c>
      <c r="I382" s="324"/>
      <c r="J382" s="324">
        <f>SUM(J384+J385)</f>
        <v>753.1</v>
      </c>
      <c r="K382" s="324"/>
      <c r="L382" s="324"/>
      <c r="M382" s="425">
        <f>SUM(E382+G382+I382+K382)</f>
        <v>1055.3</v>
      </c>
      <c r="N382" s="425">
        <f>SUM(F382+H382+J382+L382)</f>
        <v>1055.2</v>
      </c>
    </row>
    <row r="383" spans="1:15" s="225" customFormat="1" ht="20.25" customHeight="1" x14ac:dyDescent="0.25">
      <c r="A383" s="599"/>
      <c r="B383" s="440" t="s">
        <v>76</v>
      </c>
      <c r="C383" s="441"/>
      <c r="D383" s="441"/>
      <c r="E383" s="442"/>
      <c r="F383" s="442"/>
      <c r="G383" s="442"/>
      <c r="H383" s="442"/>
      <c r="I383" s="442"/>
      <c r="J383" s="442"/>
      <c r="K383" s="441"/>
      <c r="L383" s="442"/>
      <c r="M383" s="425"/>
      <c r="N383" s="439"/>
      <c r="O383" s="228"/>
    </row>
    <row r="384" spans="1:15" s="225" customFormat="1" ht="15" x14ac:dyDescent="0.25">
      <c r="A384" s="599"/>
      <c r="B384" s="440" t="s">
        <v>77</v>
      </c>
      <c r="C384" s="324">
        <v>95</v>
      </c>
      <c r="D384" s="324">
        <v>95</v>
      </c>
      <c r="E384" s="324"/>
      <c r="F384" s="324"/>
      <c r="G384" s="324">
        <v>95</v>
      </c>
      <c r="H384" s="324">
        <v>27.2</v>
      </c>
      <c r="I384" s="324"/>
      <c r="J384" s="442">
        <v>67.7</v>
      </c>
      <c r="K384" s="441"/>
      <c r="L384" s="442"/>
      <c r="M384" s="425">
        <f t="shared" ref="M384:N385" si="140">SUM(E384+G384+I384+K384)</f>
        <v>95</v>
      </c>
      <c r="N384" s="425">
        <f t="shared" si="140"/>
        <v>94.9</v>
      </c>
      <c r="O384" s="228"/>
    </row>
    <row r="385" spans="1:15" s="225" customFormat="1" ht="30.75" thickBot="1" x14ac:dyDescent="0.3">
      <c r="A385" s="599"/>
      <c r="B385" s="443" t="s">
        <v>78</v>
      </c>
      <c r="C385" s="444">
        <v>960.3</v>
      </c>
      <c r="D385" s="444">
        <v>960.3</v>
      </c>
      <c r="E385" s="442"/>
      <c r="F385" s="442"/>
      <c r="G385" s="445">
        <v>960.3</v>
      </c>
      <c r="H385" s="442">
        <v>274.89999999999998</v>
      </c>
      <c r="I385" s="442"/>
      <c r="J385" s="442">
        <v>685.4</v>
      </c>
      <c r="K385" s="441"/>
      <c r="L385" s="442"/>
      <c r="M385" s="425">
        <f t="shared" si="140"/>
        <v>960.3</v>
      </c>
      <c r="N385" s="425">
        <f t="shared" si="140"/>
        <v>960.3</v>
      </c>
      <c r="O385" s="228"/>
    </row>
    <row r="386" spans="1:15" s="225" customFormat="1" ht="37.5" x14ac:dyDescent="0.25">
      <c r="A386" s="52" t="s">
        <v>16</v>
      </c>
      <c r="B386" s="111"/>
      <c r="C386" s="124">
        <f t="shared" ref="C386:J386" si="141">SUM(C381+C382)</f>
        <v>1536.3</v>
      </c>
      <c r="D386" s="124">
        <f t="shared" si="141"/>
        <v>1536.3</v>
      </c>
      <c r="E386" s="124">
        <f t="shared" si="141"/>
        <v>0</v>
      </c>
      <c r="F386" s="124">
        <f t="shared" si="141"/>
        <v>0</v>
      </c>
      <c r="G386" s="124">
        <f t="shared" si="141"/>
        <v>1536.3</v>
      </c>
      <c r="H386" s="124">
        <f t="shared" si="141"/>
        <v>302.10000000000002</v>
      </c>
      <c r="I386" s="124">
        <f t="shared" si="141"/>
        <v>0</v>
      </c>
      <c r="J386" s="124">
        <f t="shared" si="141"/>
        <v>1184.0999999999999</v>
      </c>
      <c r="K386" s="124">
        <f>SUM(K381+K385)</f>
        <v>0</v>
      </c>
      <c r="L386" s="124">
        <f>SUM(L381+L385)</f>
        <v>50</v>
      </c>
      <c r="M386" s="124">
        <f>SUM(M381+M382)</f>
        <v>1536.3</v>
      </c>
      <c r="N386" s="124">
        <f>SUM(N381+N382)</f>
        <v>1536.2</v>
      </c>
      <c r="O386" s="228"/>
    </row>
    <row r="387" spans="1:15" s="225" customFormat="1" ht="39" customHeight="1" x14ac:dyDescent="0.25">
      <c r="A387" s="592"/>
      <c r="B387" s="63" t="s">
        <v>76</v>
      </c>
      <c r="C387" s="126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96"/>
      <c r="O387" s="228"/>
    </row>
    <row r="388" spans="1:15" ht="15.75" x14ac:dyDescent="0.25">
      <c r="A388" s="593"/>
      <c r="B388" s="63" t="s">
        <v>77</v>
      </c>
      <c r="C388" s="124">
        <f t="shared" ref="C388:N388" si="142">SUM(C381+C384)</f>
        <v>576</v>
      </c>
      <c r="D388" s="124">
        <f t="shared" si="142"/>
        <v>576</v>
      </c>
      <c r="E388" s="124">
        <f t="shared" si="142"/>
        <v>0</v>
      </c>
      <c r="F388" s="124">
        <f t="shared" si="142"/>
        <v>0</v>
      </c>
      <c r="G388" s="124">
        <f t="shared" si="142"/>
        <v>576</v>
      </c>
      <c r="H388" s="124">
        <f t="shared" si="142"/>
        <v>27.2</v>
      </c>
      <c r="I388" s="124">
        <f t="shared" si="142"/>
        <v>0</v>
      </c>
      <c r="J388" s="124">
        <f t="shared" si="142"/>
        <v>498.7</v>
      </c>
      <c r="K388" s="124">
        <f t="shared" si="142"/>
        <v>0</v>
      </c>
      <c r="L388" s="124">
        <f t="shared" si="142"/>
        <v>50</v>
      </c>
      <c r="M388" s="124">
        <f t="shared" si="142"/>
        <v>576</v>
      </c>
      <c r="N388" s="124">
        <f t="shared" si="142"/>
        <v>575.9</v>
      </c>
    </row>
    <row r="389" spans="1:15" ht="31.5" x14ac:dyDescent="0.2">
      <c r="A389" s="593"/>
      <c r="B389" s="112" t="s">
        <v>78</v>
      </c>
      <c r="C389" s="477">
        <f t="shared" ref="C389:N389" si="143">SUM(C385)</f>
        <v>960.3</v>
      </c>
      <c r="D389" s="477">
        <f t="shared" si="143"/>
        <v>960.3</v>
      </c>
      <c r="E389" s="477">
        <f t="shared" si="143"/>
        <v>0</v>
      </c>
      <c r="F389" s="477">
        <f t="shared" si="143"/>
        <v>0</v>
      </c>
      <c r="G389" s="477">
        <f t="shared" si="143"/>
        <v>960.3</v>
      </c>
      <c r="H389" s="477">
        <f t="shared" si="143"/>
        <v>274.89999999999998</v>
      </c>
      <c r="I389" s="477">
        <f t="shared" si="143"/>
        <v>0</v>
      </c>
      <c r="J389" s="477">
        <f t="shared" si="143"/>
        <v>685.4</v>
      </c>
      <c r="K389" s="477">
        <f t="shared" si="143"/>
        <v>0</v>
      </c>
      <c r="L389" s="477">
        <f t="shared" si="143"/>
        <v>0</v>
      </c>
      <c r="M389" s="477">
        <f t="shared" si="143"/>
        <v>960.3</v>
      </c>
      <c r="N389" s="477">
        <f t="shared" si="143"/>
        <v>960.3</v>
      </c>
    </row>
    <row r="390" spans="1:15" ht="21.75" customHeight="1" x14ac:dyDescent="0.25">
      <c r="A390" s="645" t="s">
        <v>106</v>
      </c>
      <c r="B390" s="646"/>
      <c r="C390" s="646"/>
      <c r="D390" s="646"/>
      <c r="E390" s="646"/>
      <c r="F390" s="646"/>
      <c r="G390" s="646"/>
      <c r="H390" s="646"/>
      <c r="I390" s="646"/>
      <c r="J390" s="646"/>
      <c r="K390" s="646"/>
      <c r="L390" s="646"/>
      <c r="M390" s="646"/>
      <c r="N390" s="602"/>
    </row>
    <row r="391" spans="1:15" ht="45" x14ac:dyDescent="0.2">
      <c r="A391" s="649"/>
      <c r="B391" s="347" t="s">
        <v>152</v>
      </c>
      <c r="C391" s="348">
        <v>8224.6</v>
      </c>
      <c r="D391" s="348">
        <v>8224.6</v>
      </c>
      <c r="E391" s="348">
        <v>155</v>
      </c>
      <c r="F391" s="348">
        <v>155</v>
      </c>
      <c r="G391" s="348">
        <v>2755.2</v>
      </c>
      <c r="H391" s="348">
        <v>2665.4</v>
      </c>
      <c r="I391" s="348"/>
      <c r="J391" s="348"/>
      <c r="K391" s="348">
        <v>5314.4</v>
      </c>
      <c r="L391" s="348">
        <v>3979.7</v>
      </c>
      <c r="M391" s="349">
        <f>SUM(E391+G391+I391+K391)</f>
        <v>8224.5999999999985</v>
      </c>
      <c r="N391" s="350">
        <f>SUM(F391+H391+J391+L391)</f>
        <v>6800.1</v>
      </c>
    </row>
    <row r="392" spans="1:15" ht="18.75" x14ac:dyDescent="0.25">
      <c r="A392" s="586"/>
      <c r="B392" s="345" t="s">
        <v>76</v>
      </c>
      <c r="C392" s="351"/>
      <c r="D392" s="351"/>
      <c r="E392" s="351"/>
      <c r="F392" s="351"/>
      <c r="G392" s="351"/>
      <c r="H392" s="351"/>
      <c r="I392" s="351"/>
      <c r="J392" s="351"/>
      <c r="K392" s="351"/>
      <c r="L392" s="351"/>
      <c r="M392" s="351"/>
      <c r="N392" s="352"/>
    </row>
    <row r="393" spans="1:15" s="225" customFormat="1" ht="24" customHeight="1" x14ac:dyDescent="0.25">
      <c r="A393" s="586"/>
      <c r="B393" s="345" t="s">
        <v>77</v>
      </c>
      <c r="C393" s="348">
        <v>8224.6</v>
      </c>
      <c r="D393" s="348">
        <v>8224.6</v>
      </c>
      <c r="E393" s="348">
        <v>155</v>
      </c>
      <c r="F393" s="348">
        <v>155</v>
      </c>
      <c r="G393" s="348">
        <v>2755.2</v>
      </c>
      <c r="H393" s="348">
        <v>2665.4</v>
      </c>
      <c r="I393" s="348"/>
      <c r="J393" s="348"/>
      <c r="K393" s="348">
        <v>5314.4</v>
      </c>
      <c r="L393" s="348">
        <v>3979.7</v>
      </c>
      <c r="M393" s="349">
        <f>SUM(E393+G393+I393+K393)</f>
        <v>8224.5999999999985</v>
      </c>
      <c r="N393" s="350">
        <f>SUM(F393+H393+J393+L393)</f>
        <v>6800.1</v>
      </c>
      <c r="O393" s="228"/>
    </row>
    <row r="394" spans="1:15" s="225" customFormat="1" ht="32.25" customHeight="1" thickBot="1" x14ac:dyDescent="0.3">
      <c r="A394" s="586"/>
      <c r="B394" s="346" t="s">
        <v>78</v>
      </c>
      <c r="C394" s="351"/>
      <c r="D394" s="351"/>
      <c r="E394" s="351"/>
      <c r="F394" s="351"/>
      <c r="G394" s="351"/>
      <c r="H394" s="351"/>
      <c r="I394" s="351"/>
      <c r="J394" s="351"/>
      <c r="K394" s="351"/>
      <c r="L394" s="351"/>
      <c r="M394" s="351"/>
      <c r="N394" s="352"/>
      <c r="O394" s="228"/>
    </row>
    <row r="395" spans="1:15" s="225" customFormat="1" ht="37.5" customHeight="1" x14ac:dyDescent="0.2">
      <c r="A395" s="586"/>
      <c r="B395" s="353" t="s">
        <v>151</v>
      </c>
      <c r="C395" s="349">
        <f>SUM(C397+C398)</f>
        <v>56378.1</v>
      </c>
      <c r="D395" s="349">
        <f>SUM(D397+D398)</f>
        <v>56378.1</v>
      </c>
      <c r="E395" s="349"/>
      <c r="F395" s="349"/>
      <c r="G395" s="349">
        <f>SUM(G397+G398)</f>
        <v>56378.1</v>
      </c>
      <c r="H395" s="349"/>
      <c r="I395" s="349"/>
      <c r="J395" s="349">
        <v>15453.4</v>
      </c>
      <c r="K395" s="349"/>
      <c r="L395" s="349">
        <f>SUM(L397+L398)</f>
        <v>40924.699999999997</v>
      </c>
      <c r="M395" s="349">
        <f>SUM(E395+G395+I395+K395)</f>
        <v>56378.1</v>
      </c>
      <c r="N395" s="349">
        <f>SUM(N397+N398)</f>
        <v>56378.1</v>
      </c>
      <c r="O395" s="228"/>
    </row>
    <row r="396" spans="1:15" s="225" customFormat="1" ht="15.75" x14ac:dyDescent="0.25">
      <c r="A396" s="586"/>
      <c r="B396" s="345" t="s">
        <v>76</v>
      </c>
      <c r="C396" s="349"/>
      <c r="D396" s="349"/>
      <c r="E396" s="349"/>
      <c r="F396" s="349"/>
      <c r="G396" s="349"/>
      <c r="H396" s="349"/>
      <c r="I396" s="349"/>
      <c r="J396" s="349"/>
      <c r="K396" s="349"/>
      <c r="L396" s="349"/>
      <c r="M396" s="349"/>
      <c r="N396" s="354"/>
      <c r="O396" s="228"/>
    </row>
    <row r="397" spans="1:15" s="225" customFormat="1" ht="36" customHeight="1" x14ac:dyDescent="0.25">
      <c r="A397" s="586"/>
      <c r="B397" s="345" t="s">
        <v>77</v>
      </c>
      <c r="C397" s="349">
        <v>5074</v>
      </c>
      <c r="D397" s="349">
        <v>5074</v>
      </c>
      <c r="E397" s="349"/>
      <c r="F397" s="349"/>
      <c r="G397" s="349">
        <v>5074</v>
      </c>
      <c r="H397" s="349"/>
      <c r="I397" s="349"/>
      <c r="J397" s="349"/>
      <c r="K397" s="349"/>
      <c r="L397" s="349">
        <v>5074</v>
      </c>
      <c r="M397" s="349">
        <f>SUM(E397+G397+I397+K397)</f>
        <v>5074</v>
      </c>
      <c r="N397" s="350">
        <f>SUM(F397+H397+J397+L397)</f>
        <v>5074</v>
      </c>
      <c r="O397" s="228"/>
    </row>
    <row r="398" spans="1:15" s="225" customFormat="1" ht="32.25" thickBot="1" x14ac:dyDescent="0.3">
      <c r="A398" s="586"/>
      <c r="B398" s="346" t="s">
        <v>78</v>
      </c>
      <c r="C398" s="349">
        <v>51304.1</v>
      </c>
      <c r="D398" s="349">
        <v>51304.1</v>
      </c>
      <c r="E398" s="349"/>
      <c r="F398" s="349"/>
      <c r="G398" s="349">
        <v>51304.1</v>
      </c>
      <c r="H398" s="349"/>
      <c r="I398" s="349"/>
      <c r="J398" s="349">
        <v>15453.4</v>
      </c>
      <c r="K398" s="349"/>
      <c r="L398" s="349">
        <v>35850.699999999997</v>
      </c>
      <c r="M398" s="349">
        <f t="shared" ref="M398" si="144">SUM(E398+G398+I398+K398)</f>
        <v>51304.1</v>
      </c>
      <c r="N398" s="350">
        <f t="shared" ref="N398" si="145">SUM(F398+H398+J398+L398)</f>
        <v>51304.1</v>
      </c>
      <c r="O398" s="228"/>
    </row>
    <row r="399" spans="1:15" s="225" customFormat="1" ht="48" customHeight="1" x14ac:dyDescent="0.2">
      <c r="A399" s="52" t="s">
        <v>16</v>
      </c>
      <c r="B399" s="111"/>
      <c r="C399" s="55">
        <f t="shared" ref="C399:N399" si="146">SUM(C395+C391)</f>
        <v>64602.7</v>
      </c>
      <c r="D399" s="55">
        <f t="shared" si="146"/>
        <v>64602.7</v>
      </c>
      <c r="E399" s="55">
        <f t="shared" si="146"/>
        <v>155</v>
      </c>
      <c r="F399" s="55">
        <f t="shared" si="146"/>
        <v>155</v>
      </c>
      <c r="G399" s="55">
        <f t="shared" si="146"/>
        <v>59133.299999999996</v>
      </c>
      <c r="H399" s="55">
        <f t="shared" si="146"/>
        <v>2665.4</v>
      </c>
      <c r="I399" s="55">
        <f t="shared" si="146"/>
        <v>0</v>
      </c>
      <c r="J399" s="55">
        <f t="shared" si="146"/>
        <v>15453.4</v>
      </c>
      <c r="K399" s="55">
        <f t="shared" si="146"/>
        <v>5314.4</v>
      </c>
      <c r="L399" s="55">
        <f t="shared" si="146"/>
        <v>44904.399999999994</v>
      </c>
      <c r="M399" s="55">
        <f t="shared" si="146"/>
        <v>64602.7</v>
      </c>
      <c r="N399" s="55">
        <f t="shared" si="146"/>
        <v>63178.2</v>
      </c>
      <c r="O399" s="228"/>
    </row>
    <row r="400" spans="1:15" s="225" customFormat="1" ht="15.75" x14ac:dyDescent="0.2">
      <c r="A400" s="592"/>
      <c r="B400" s="63" t="s">
        <v>76</v>
      </c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195"/>
      <c r="O400" s="228"/>
    </row>
    <row r="401" spans="1:15" ht="15.75" x14ac:dyDescent="0.2">
      <c r="A401" s="593"/>
      <c r="B401" s="63" t="s">
        <v>77</v>
      </c>
      <c r="C401" s="55">
        <f t="shared" ref="C401:J401" si="147">SUM(C397+C393)</f>
        <v>13298.6</v>
      </c>
      <c r="D401" s="55">
        <f t="shared" si="147"/>
        <v>13298.6</v>
      </c>
      <c r="E401" s="55">
        <f t="shared" si="147"/>
        <v>155</v>
      </c>
      <c r="F401" s="55">
        <f t="shared" si="147"/>
        <v>155</v>
      </c>
      <c r="G401" s="55">
        <f t="shared" si="147"/>
        <v>7829.2</v>
      </c>
      <c r="H401" s="55">
        <f t="shared" si="147"/>
        <v>2665.4</v>
      </c>
      <c r="I401" s="55">
        <f t="shared" si="147"/>
        <v>0</v>
      </c>
      <c r="J401" s="55">
        <f t="shared" si="147"/>
        <v>0</v>
      </c>
      <c r="K401" s="55">
        <f>SUM(K391)</f>
        <v>5314.4</v>
      </c>
      <c r="L401" s="55">
        <f>SUM(L397+L393)</f>
        <v>9053.7000000000007</v>
      </c>
      <c r="M401" s="55">
        <f>SUM(M397+M393)</f>
        <v>13298.599999999999</v>
      </c>
      <c r="N401" s="55">
        <f>SUM(N397+N393)</f>
        <v>11874.1</v>
      </c>
    </row>
    <row r="402" spans="1:15" ht="31.5" x14ac:dyDescent="0.2">
      <c r="A402" s="593"/>
      <c r="B402" s="112" t="s">
        <v>78</v>
      </c>
      <c r="C402" s="55">
        <f>SUM(C398)</f>
        <v>51304.1</v>
      </c>
      <c r="D402" s="55">
        <f>SUM(D398)</f>
        <v>51304.1</v>
      </c>
      <c r="E402" s="55">
        <f>SUM(E398)</f>
        <v>0</v>
      </c>
      <c r="F402" s="55">
        <f>SUM(F398)</f>
        <v>0</v>
      </c>
      <c r="G402" s="55">
        <f>SUM(G398)</f>
        <v>51304.1</v>
      </c>
      <c r="H402" s="55"/>
      <c r="I402" s="55">
        <f t="shared" ref="I402:N402" si="148">SUM(I398)</f>
        <v>0</v>
      </c>
      <c r="J402" s="55">
        <f t="shared" si="148"/>
        <v>15453.4</v>
      </c>
      <c r="K402" s="55">
        <f t="shared" si="148"/>
        <v>0</v>
      </c>
      <c r="L402" s="55">
        <f t="shared" si="148"/>
        <v>35850.699999999997</v>
      </c>
      <c r="M402" s="55">
        <f t="shared" si="148"/>
        <v>51304.1</v>
      </c>
      <c r="N402" s="55">
        <f t="shared" si="148"/>
        <v>51304.1</v>
      </c>
    </row>
    <row r="403" spans="1:15" ht="37.5" x14ac:dyDescent="0.2">
      <c r="A403" s="137" t="s">
        <v>64</v>
      </c>
      <c r="B403" s="221"/>
      <c r="C403" s="219">
        <f>SUM(C386+C376+C318+C256+C234+C172+C157+C127+C94+C57+C25+C17+C399+C65)</f>
        <v>913256.7</v>
      </c>
      <c r="D403" s="219">
        <f>SUM(D386+D376+D318+D256+D234+D172+D157+D127+D94+D57+D25+D17+D399+D65)</f>
        <v>913228.79999999981</v>
      </c>
      <c r="E403" s="219">
        <f>SUM(E386+E376+E318+E256+E234+E172+E157+E127+E94+E57+E25+E17+E399+E65)</f>
        <v>95439.900000000023</v>
      </c>
      <c r="F403" s="219">
        <f>SUM(F386+F376+F318+F256+F234+F172+F157+F127+F94+F57+F25+F17+F399+F65)</f>
        <v>89010.999999999985</v>
      </c>
      <c r="G403" s="219">
        <f>SUM(G386+G376+G318+G256+G234+G172+G157+G127+G94+G57+G25+G17+G399+G65)</f>
        <v>249012.39999999997</v>
      </c>
      <c r="H403" s="219">
        <f>SUM(H386+H376+H318+H256+H234+H172+H157+H127+H94+H57+H25+H17+H399+H65)</f>
        <v>204701.49999999997</v>
      </c>
      <c r="I403" s="219">
        <f>SUM(I386+I376+I318+I256+I234+I172+I157+I127+I94+I57+I25+I17+I399+I65)</f>
        <v>343043.49999999994</v>
      </c>
      <c r="J403" s="219">
        <f>SUM(J386+J376+J318+J256+J234+J172+J157+J127+J94+J57+J25+J17+J399+J65)</f>
        <v>184084.09</v>
      </c>
      <c r="K403" s="219">
        <f>SUM(K386+K376+K318+K256+K234+K172+K157+K127+K94+K57+K25+K17+K399+K65)</f>
        <v>225803.3</v>
      </c>
      <c r="L403" s="219">
        <f>SUM(L386+L376+L318+L256+L234+L172+L157+L127+L94+L57+L25+L17+L399+L65)</f>
        <v>315678.1999999999</v>
      </c>
      <c r="M403" s="219">
        <f>SUM(M386+M376+M318+M256+M234+M172+M157+M127+M94+M57+M25+M17+M399+M65)</f>
        <v>913256.39999999991</v>
      </c>
      <c r="N403" s="219">
        <f>SUM(N386+N376+N318+N256+N234+N172+N157+N127+N94+N57+N25+N17+N399+N65)</f>
        <v>793348.58999999973</v>
      </c>
    </row>
    <row r="404" spans="1:15" ht="18.75" x14ac:dyDescent="0.2">
      <c r="A404" s="39"/>
      <c r="B404" s="113" t="s">
        <v>76</v>
      </c>
      <c r="C404" s="220"/>
      <c r="D404" s="220"/>
      <c r="E404" s="220"/>
      <c r="F404" s="220"/>
      <c r="G404" s="220"/>
      <c r="H404" s="220"/>
      <c r="I404" s="220"/>
      <c r="J404" s="220"/>
      <c r="K404" s="220"/>
      <c r="L404" s="220"/>
      <c r="M404" s="482"/>
      <c r="N404" s="483"/>
    </row>
    <row r="405" spans="1:15" ht="43.5" customHeight="1" x14ac:dyDescent="0.2">
      <c r="A405" s="39"/>
      <c r="B405" s="113" t="s">
        <v>77</v>
      </c>
      <c r="C405" s="219">
        <f>SUM(C401+C388+C378+C320+C258+C236+C174+C159+C129+C96+C59+C27+C19+C67)</f>
        <v>506052.2</v>
      </c>
      <c r="D405" s="219">
        <f>SUM(D401+D388+D378+D320+D258+D236+D174+D159+D129+D96+D59+D27+D19+D67)</f>
        <v>506024.3</v>
      </c>
      <c r="E405" s="219">
        <f>SUM(E401+E388+E378+E320+E258+E236+E174+E159+E129+E96+E59+E27+E19+E67)</f>
        <v>70918.399999999994</v>
      </c>
      <c r="F405" s="219">
        <f>SUM(F401+F388+F378+F320+F258+F236+F174+F159+F129+F96+F59+F27+F19+F67)</f>
        <v>64489.5</v>
      </c>
      <c r="G405" s="219">
        <f>SUM(G401+G388+G378+G320+G258+G236+G174+G159+G129+G96+G59+G27+G19+G67)</f>
        <v>173763.8</v>
      </c>
      <c r="H405" s="219">
        <f>SUM(H401+H388+H378+H320+H258+H236+H174+H159+H129+H96+H59+H27+H19+H67)</f>
        <v>125034</v>
      </c>
      <c r="I405" s="219">
        <f>SUM(I401+I388+I378+I320+I258+I236+I174+I159+I129+I96+I59+I27+I19+I67)</f>
        <v>153882.29999999999</v>
      </c>
      <c r="J405" s="219">
        <f>SUM(J401+J388+J378+J320+J258+J236+J174+J159+J129+J96+J59+J27+J19+J67)</f>
        <v>120960.49000000002</v>
      </c>
      <c r="K405" s="219">
        <f>SUM(K401+K388+K378+K320+K258+K236+K174+K159+K129+K96+K59+K27+K19+K67)</f>
        <v>107530.09999999999</v>
      </c>
      <c r="L405" s="219">
        <f>SUM(L401+L388+L378+L320+L258+L236+L174+L159+L129+L96+L59+L27+L19+L67)</f>
        <v>126384.9</v>
      </c>
      <c r="M405" s="219">
        <f>SUM(M401+M388+M378+M320+M258+M236+M174+M159+M129+M96+M59+M27+M19+M67)</f>
        <v>506051.89999999997</v>
      </c>
      <c r="N405" s="219">
        <f>SUM(N401+N388+N378+N320+N258+N236+N174+N159+N129+N96+N59+N27+N19+N67)</f>
        <v>437035.18999999994</v>
      </c>
    </row>
    <row r="406" spans="1:15" ht="31.5" x14ac:dyDescent="0.2">
      <c r="A406" s="484"/>
      <c r="B406" s="114" t="s">
        <v>78</v>
      </c>
      <c r="C406" s="485">
        <f>SUM(C389+C379+C321+C160+C97+C60+C402+C259+C237+C175+C130+C68)</f>
        <v>407204.5</v>
      </c>
      <c r="D406" s="485">
        <f>SUM(D389+D379+D321+D160+D97+D60+D402+D259+D237+D175+D130+D68)</f>
        <v>407204.5</v>
      </c>
      <c r="E406" s="485">
        <f>SUM(E389+E379+E321+E160+E97+E60+E402+E259+E237+E175+E130+E68)</f>
        <v>24521.5</v>
      </c>
      <c r="F406" s="485">
        <f>SUM(F389+F379+F321+F160+F97+F60+F402+F259+F237+F175+F130+F68)</f>
        <v>24521.5</v>
      </c>
      <c r="G406" s="485">
        <f>SUM(G389+G379+G321+G160+G97+G60+G402+G259+G237+G175+G130+G68)</f>
        <v>75248.600000000006</v>
      </c>
      <c r="H406" s="485">
        <f>SUM(H389+H379+H321+H160+H97+H60+H402+H259+H237+H175+H130+H68)</f>
        <v>78854.799999999988</v>
      </c>
      <c r="I406" s="485">
        <f>SUM(I389+I379+I321+I160+I97+I60+I402+I259+I237+I175+I130+I68)</f>
        <v>189161.19999999998</v>
      </c>
      <c r="J406" s="485">
        <f>SUM(J389+J379+J321+J160+J97+J60+J402+J259+J237+J175+J130+J68)</f>
        <v>63123.600000000006</v>
      </c>
      <c r="K406" s="485">
        <f>SUM(K389+K379+K321+K160+K97+K60+K402+K259+K237+K175+K130+K68)</f>
        <v>118273.2</v>
      </c>
      <c r="L406" s="485">
        <f>SUM(L389+L379+L321+L160+L97+L60+L402+L259+L237+L175+L130+L68)</f>
        <v>189000.8</v>
      </c>
      <c r="M406" s="485">
        <f>SUM(M389+M379+M321+M160+M97+M60+M402+M259+M237+M175+M130+M68)</f>
        <v>407204.5</v>
      </c>
      <c r="N406" s="485">
        <f>SUM(N389+N379+N321+N160+N97+N60+N402+N259+N237+N175+N130+N68)</f>
        <v>356313.4</v>
      </c>
    </row>
    <row r="407" spans="1:15" ht="18.75" x14ac:dyDescent="0.3">
      <c r="A407" s="524"/>
      <c r="B407" s="525"/>
      <c r="C407" s="525"/>
      <c r="D407" s="525"/>
      <c r="E407" s="525"/>
      <c r="F407" s="525"/>
      <c r="G407" s="525"/>
      <c r="H407" s="525"/>
      <c r="I407" s="525"/>
      <c r="J407" s="525"/>
      <c r="K407" s="525"/>
      <c r="L407" s="525"/>
      <c r="M407" s="525"/>
      <c r="N407" s="525"/>
    </row>
    <row r="408" spans="1:15" ht="18.75" x14ac:dyDescent="0.2">
      <c r="A408" s="486"/>
      <c r="B408" s="521"/>
      <c r="C408" s="487"/>
      <c r="D408" s="487"/>
      <c r="E408" s="487"/>
      <c r="F408" s="487"/>
      <c r="G408" s="487"/>
      <c r="H408" s="487"/>
      <c r="I408" s="487"/>
      <c r="J408" s="487"/>
      <c r="K408" s="487"/>
      <c r="L408" s="487"/>
      <c r="M408" s="487"/>
      <c r="N408" s="487"/>
      <c r="O408" s="487"/>
    </row>
    <row r="409" spans="1:15" ht="38.25" customHeight="1" x14ac:dyDescent="0.3">
      <c r="A409" s="486"/>
      <c r="B409" s="487"/>
      <c r="C409" s="487"/>
      <c r="D409" s="487"/>
      <c r="E409" s="487"/>
      <c r="F409" s="487"/>
      <c r="G409" s="487"/>
      <c r="H409" s="487"/>
      <c r="I409" s="487"/>
      <c r="J409" s="487"/>
      <c r="K409" s="487"/>
      <c r="L409" s="487"/>
      <c r="M409" s="487"/>
      <c r="N409" s="487"/>
      <c r="O409" s="526"/>
    </row>
    <row r="410" spans="1:15" ht="62.25" customHeight="1" x14ac:dyDescent="0.2">
      <c r="O410" s="487"/>
    </row>
    <row r="411" spans="1:15" ht="61.5" customHeight="1" x14ac:dyDescent="0.2">
      <c r="O411" s="487"/>
    </row>
  </sheetData>
  <mergeCells count="79">
    <mergeCell ref="J11:J12"/>
    <mergeCell ref="K11:K12"/>
    <mergeCell ref="A131:N131"/>
    <mergeCell ref="A23:A24"/>
    <mergeCell ref="A26:A28"/>
    <mergeCell ref="A30:A36"/>
    <mergeCell ref="A41:A47"/>
    <mergeCell ref="A1:M3"/>
    <mergeCell ref="A4:A6"/>
    <mergeCell ref="B4:B6"/>
    <mergeCell ref="C4:C6"/>
    <mergeCell ref="D4:D6"/>
    <mergeCell ref="E5:F5"/>
    <mergeCell ref="G5:H5"/>
    <mergeCell ref="I5:J5"/>
    <mergeCell ref="E4:N4"/>
    <mergeCell ref="M5:N5"/>
    <mergeCell ref="K5:L5"/>
    <mergeCell ref="A7:N7"/>
    <mergeCell ref="A62:A64"/>
    <mergeCell ref="A76:A77"/>
    <mergeCell ref="A400:A402"/>
    <mergeCell ref="A322:M322"/>
    <mergeCell ref="A323:A327"/>
    <mergeCell ref="A332:A351"/>
    <mergeCell ref="A353:A355"/>
    <mergeCell ref="A356:A371"/>
    <mergeCell ref="A373:A375"/>
    <mergeCell ref="A253:A255"/>
    <mergeCell ref="A257:A259"/>
    <mergeCell ref="A310:A313"/>
    <mergeCell ref="A390:N390"/>
    <mergeCell ref="A260:N260"/>
    <mergeCell ref="A391:A398"/>
    <mergeCell ref="A98:N98"/>
    <mergeCell ref="A176:N176"/>
    <mergeCell ref="A29:N29"/>
    <mergeCell ref="A169:A171"/>
    <mergeCell ref="A70:A71"/>
    <mergeCell ref="A79:A81"/>
    <mergeCell ref="A82:A88"/>
    <mergeCell ref="A152:A154"/>
    <mergeCell ref="A161:N161"/>
    <mergeCell ref="A99:A102"/>
    <mergeCell ref="A107:A110"/>
    <mergeCell ref="A112:A114"/>
    <mergeCell ref="A115:A121"/>
    <mergeCell ref="A123:A125"/>
    <mergeCell ref="A128:A130"/>
    <mergeCell ref="A137:A144"/>
    <mergeCell ref="O11:O12"/>
    <mergeCell ref="M11:M12"/>
    <mergeCell ref="N11:N12"/>
    <mergeCell ref="A22:N22"/>
    <mergeCell ref="A69:N69"/>
    <mergeCell ref="A61:N61"/>
    <mergeCell ref="I11:I12"/>
    <mergeCell ref="L11:L12"/>
    <mergeCell ref="A8:A16"/>
    <mergeCell ref="B11:B12"/>
    <mergeCell ref="C11:C12"/>
    <mergeCell ref="D11:D12"/>
    <mergeCell ref="E11:E12"/>
    <mergeCell ref="F11:F12"/>
    <mergeCell ref="G11:G12"/>
    <mergeCell ref="H11:H12"/>
    <mergeCell ref="A387:A389"/>
    <mergeCell ref="A213:A220"/>
    <mergeCell ref="A222:A224"/>
    <mergeCell ref="A225:A228"/>
    <mergeCell ref="A239:A240"/>
    <mergeCell ref="A381:A385"/>
    <mergeCell ref="A380:N380"/>
    <mergeCell ref="A261:A305"/>
    <mergeCell ref="A238:N238"/>
    <mergeCell ref="A205:A208"/>
    <mergeCell ref="A245:A246"/>
    <mergeCell ref="A177:A200"/>
    <mergeCell ref="A149:A150"/>
  </mergeCells>
  <pageMargins left="0.23622047244094491" right="0.19685039370078741" top="0.39370078740157483" bottom="0.19685039370078741" header="0.23622047244094491" footer="0.19685039370078741"/>
  <pageSetup paperSize="9" scale="53" orientation="landscape" r:id="rId1"/>
  <headerFooter alignWithMargins="0"/>
  <rowBreaks count="2" manualBreakCount="2">
    <brk id="85" max="12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мониторинг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2020-01-22T12:07:42Z</dcterms:modified>
</cp:coreProperties>
</file>