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900" windowWidth="15120" windowHeight="7215"/>
  </bookViews>
  <sheets>
    <sheet name="1 кв.2022" sheetId="8" r:id="rId1"/>
  </sheets>
  <definedNames>
    <definedName name="_xlnm.Print_Area" localSheetId="0">'1 кв.2022'!$A$1:$O$444</definedName>
  </definedNames>
  <calcPr calcId="145621"/>
  <fileRecoveryPr repairLoad="1"/>
</workbook>
</file>

<file path=xl/calcChain.xml><?xml version="1.0" encoding="utf-8"?>
<calcChain xmlns="http://schemas.openxmlformats.org/spreadsheetml/2006/main">
  <c r="O350" i="8" l="1"/>
  <c r="N350" i="8"/>
  <c r="M350" i="8"/>
  <c r="L350" i="8"/>
  <c r="K350" i="8"/>
  <c r="J350" i="8"/>
  <c r="I350" i="8"/>
  <c r="H350" i="8"/>
  <c r="G350" i="8"/>
  <c r="F350" i="8"/>
  <c r="E350" i="8"/>
  <c r="D350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N346" i="8"/>
  <c r="N339" i="8" l="1"/>
  <c r="O338" i="8"/>
  <c r="N338" i="8"/>
  <c r="N337" i="8"/>
  <c r="N336" i="8"/>
  <c r="O335" i="8"/>
  <c r="N335" i="8"/>
  <c r="N334" i="8"/>
  <c r="N333" i="8"/>
  <c r="N332" i="8"/>
  <c r="M342" i="8"/>
  <c r="L342" i="8"/>
  <c r="K342" i="8"/>
  <c r="J342" i="8"/>
  <c r="I342" i="8"/>
  <c r="H342" i="8"/>
  <c r="G342" i="8"/>
  <c r="F342" i="8"/>
  <c r="E342" i="8"/>
  <c r="D342" i="8"/>
  <c r="M343" i="8"/>
  <c r="L343" i="8"/>
  <c r="K343" i="8"/>
  <c r="J343" i="8"/>
  <c r="I343" i="8"/>
  <c r="H343" i="8"/>
  <c r="G343" i="8"/>
  <c r="F343" i="8"/>
  <c r="E343" i="8"/>
  <c r="D343" i="8"/>
  <c r="M340" i="8"/>
  <c r="L340" i="8"/>
  <c r="K340" i="8"/>
  <c r="J340" i="8"/>
  <c r="I340" i="8"/>
  <c r="H340" i="8"/>
  <c r="G340" i="8"/>
  <c r="F340" i="8"/>
  <c r="E340" i="8"/>
  <c r="D340" i="8"/>
  <c r="L338" i="8"/>
  <c r="E338" i="8"/>
  <c r="E337" i="8"/>
  <c r="E336" i="8"/>
  <c r="E335" i="8" l="1"/>
  <c r="E334" i="8"/>
  <c r="E333" i="8"/>
  <c r="L332" i="8"/>
  <c r="E332" i="8"/>
  <c r="J329" i="8"/>
  <c r="E329" i="8"/>
  <c r="E331" i="8"/>
  <c r="J330" i="8"/>
  <c r="E330" i="8"/>
  <c r="L325" i="8"/>
  <c r="E325" i="8"/>
  <c r="L327" i="8"/>
  <c r="J327" i="8"/>
  <c r="E327" i="8"/>
  <c r="E326" i="8"/>
  <c r="N437" i="8" l="1"/>
  <c r="N425" i="8"/>
  <c r="J437" i="8"/>
  <c r="I437" i="8"/>
  <c r="H437" i="8"/>
  <c r="G437" i="8"/>
  <c r="F437" i="8"/>
  <c r="E437" i="8"/>
  <c r="D437" i="8"/>
  <c r="M436" i="8"/>
  <c r="L436" i="8"/>
  <c r="K436" i="8"/>
  <c r="J436" i="8"/>
  <c r="I436" i="8"/>
  <c r="H436" i="8"/>
  <c r="G436" i="8"/>
  <c r="F436" i="8"/>
  <c r="E436" i="8"/>
  <c r="D436" i="8"/>
  <c r="M434" i="8"/>
  <c r="L434" i="8"/>
  <c r="K434" i="8"/>
  <c r="J434" i="8"/>
  <c r="G434" i="8"/>
  <c r="F434" i="8"/>
  <c r="O433" i="8"/>
  <c r="O431" i="8"/>
  <c r="N433" i="8"/>
  <c r="N431" i="8"/>
  <c r="O427" i="8"/>
  <c r="N427" i="8"/>
  <c r="I422" i="8"/>
  <c r="I434" i="8" s="1"/>
  <c r="H422" i="8"/>
  <c r="H434" i="8" s="1"/>
  <c r="E422" i="8"/>
  <c r="E434" i="8" s="1"/>
  <c r="D422" i="8"/>
  <c r="D434" i="8" s="1"/>
  <c r="H419" i="8"/>
  <c r="E419" i="8"/>
  <c r="D419" i="8"/>
  <c r="H417" i="8"/>
  <c r="J417" i="8"/>
  <c r="E417" i="8"/>
  <c r="D417" i="8"/>
  <c r="N414" i="8"/>
  <c r="N416" i="8"/>
  <c r="O416" i="8"/>
  <c r="M406" i="8" l="1"/>
  <c r="L406" i="8"/>
  <c r="K406" i="8"/>
  <c r="J406" i="8"/>
  <c r="I406" i="8"/>
  <c r="H406" i="8"/>
  <c r="G406" i="8"/>
  <c r="F406" i="8"/>
  <c r="E406" i="8"/>
  <c r="D406" i="8"/>
  <c r="M404" i="8"/>
  <c r="L404" i="8"/>
  <c r="K404" i="8"/>
  <c r="J404" i="8"/>
  <c r="I404" i="8"/>
  <c r="H404" i="8"/>
  <c r="G404" i="8"/>
  <c r="F404" i="8"/>
  <c r="E404" i="8"/>
  <c r="D404" i="8"/>
  <c r="M370" i="8" l="1"/>
  <c r="L370" i="8"/>
  <c r="K370" i="8"/>
  <c r="J370" i="8"/>
  <c r="I370" i="8"/>
  <c r="H370" i="8"/>
  <c r="G370" i="8"/>
  <c r="F370" i="8"/>
  <c r="E370" i="8"/>
  <c r="D370" i="8"/>
  <c r="M368" i="8"/>
  <c r="L368" i="8"/>
  <c r="K368" i="8"/>
  <c r="J368" i="8"/>
  <c r="I368" i="8"/>
  <c r="H368" i="8"/>
  <c r="G368" i="8"/>
  <c r="F368" i="8"/>
  <c r="E368" i="8"/>
  <c r="D368" i="8"/>
  <c r="N366" i="8"/>
  <c r="N370" i="8" s="1"/>
  <c r="N362" i="8"/>
  <c r="M358" i="8"/>
  <c r="L358" i="8"/>
  <c r="K358" i="8"/>
  <c r="J358" i="8"/>
  <c r="I358" i="8"/>
  <c r="H358" i="8"/>
  <c r="G358" i="8"/>
  <c r="F358" i="8"/>
  <c r="E358" i="8"/>
  <c r="D358" i="8"/>
  <c r="M356" i="8"/>
  <c r="L356" i="8"/>
  <c r="K356" i="8"/>
  <c r="J356" i="8"/>
  <c r="I356" i="8"/>
  <c r="H356" i="8"/>
  <c r="G356" i="8"/>
  <c r="F356" i="8"/>
  <c r="E356" i="8"/>
  <c r="D356" i="8"/>
  <c r="M316" i="8"/>
  <c r="K316" i="8"/>
  <c r="I316" i="8"/>
  <c r="G316" i="8"/>
  <c r="F316" i="8"/>
  <c r="L314" i="8"/>
  <c r="J314" i="8"/>
  <c r="J316" i="8" s="1"/>
  <c r="H314" i="8"/>
  <c r="E314" i="8"/>
  <c r="D314" i="8"/>
  <c r="N312" i="8"/>
  <c r="O312" i="8"/>
  <c r="O309" i="8"/>
  <c r="N309" i="8"/>
  <c r="M307" i="8"/>
  <c r="L307" i="8"/>
  <c r="K307" i="8"/>
  <c r="J307" i="8"/>
  <c r="I307" i="8"/>
  <c r="H307" i="8"/>
  <c r="G307" i="8"/>
  <c r="O307" i="8" s="1"/>
  <c r="F307" i="8"/>
  <c r="N307" i="8" s="1"/>
  <c r="E307" i="8"/>
  <c r="D307" i="8"/>
  <c r="M305" i="8"/>
  <c r="L305" i="8"/>
  <c r="K305" i="8"/>
  <c r="J305" i="8"/>
  <c r="I305" i="8"/>
  <c r="H305" i="8"/>
  <c r="G305" i="8"/>
  <c r="F305" i="8"/>
  <c r="E305" i="8"/>
  <c r="D305" i="8"/>
  <c r="O304" i="8"/>
  <c r="O305" i="8" s="1"/>
  <c r="N304" i="8"/>
  <c r="N305" i="8" s="1"/>
  <c r="J302" i="8"/>
  <c r="F302" i="8"/>
  <c r="E302" i="8"/>
  <c r="D302" i="8"/>
  <c r="O302" i="8"/>
  <c r="M302" i="8"/>
  <c r="L302" i="8"/>
  <c r="K302" i="8"/>
  <c r="I302" i="8"/>
  <c r="H302" i="8"/>
  <c r="G302" i="8"/>
  <c r="M300" i="8"/>
  <c r="L300" i="8"/>
  <c r="K300" i="8"/>
  <c r="J300" i="8"/>
  <c r="I300" i="8"/>
  <c r="H300" i="8"/>
  <c r="G300" i="8"/>
  <c r="F300" i="8"/>
  <c r="E300" i="8"/>
  <c r="D300" i="8"/>
  <c r="M295" i="8"/>
  <c r="M297" i="8" s="1"/>
  <c r="L295" i="8"/>
  <c r="L297" i="8" s="1"/>
  <c r="K295" i="8"/>
  <c r="K297" i="8" s="1"/>
  <c r="J295" i="8"/>
  <c r="J297" i="8" s="1"/>
  <c r="I295" i="8"/>
  <c r="I297" i="8" s="1"/>
  <c r="H295" i="8"/>
  <c r="H297" i="8" s="1"/>
  <c r="G295" i="8"/>
  <c r="G297" i="8" s="1"/>
  <c r="F295" i="8"/>
  <c r="F297" i="8" s="1"/>
  <c r="E295" i="8"/>
  <c r="E297" i="8" s="1"/>
  <c r="D295" i="8"/>
  <c r="D297" i="8" s="1"/>
  <c r="M257" i="8"/>
  <c r="L257" i="8"/>
  <c r="K257" i="8"/>
  <c r="J257" i="8"/>
  <c r="I257" i="8"/>
  <c r="H257" i="8"/>
  <c r="G257" i="8"/>
  <c r="F257" i="8"/>
  <c r="E257" i="8"/>
  <c r="D257" i="8"/>
  <c r="M255" i="8"/>
  <c r="L255" i="8"/>
  <c r="K255" i="8"/>
  <c r="J255" i="8"/>
  <c r="I255" i="8"/>
  <c r="H255" i="8"/>
  <c r="G255" i="8"/>
  <c r="F255" i="8"/>
  <c r="E255" i="8"/>
  <c r="D255" i="8"/>
  <c r="M205" i="8"/>
  <c r="L205" i="8"/>
  <c r="K205" i="8"/>
  <c r="J205" i="8"/>
  <c r="I205" i="8"/>
  <c r="H205" i="8"/>
  <c r="G205" i="8"/>
  <c r="F205" i="8"/>
  <c r="E205" i="8"/>
  <c r="D205" i="8"/>
  <c r="M203" i="8"/>
  <c r="L203" i="8"/>
  <c r="K203" i="8"/>
  <c r="J203" i="8"/>
  <c r="I203" i="8"/>
  <c r="H203" i="8"/>
  <c r="G203" i="8"/>
  <c r="F203" i="8"/>
  <c r="E203" i="8"/>
  <c r="D203" i="8"/>
  <c r="N148" i="8"/>
  <c r="N146" i="8"/>
  <c r="M141" i="8"/>
  <c r="L141" i="8"/>
  <c r="K141" i="8"/>
  <c r="J141" i="8"/>
  <c r="I141" i="8"/>
  <c r="H141" i="8"/>
  <c r="G141" i="8"/>
  <c r="F141" i="8"/>
  <c r="E141" i="8"/>
  <c r="D141" i="8"/>
  <c r="N86" i="8"/>
  <c r="N84" i="8"/>
  <c r="N82" i="8"/>
  <c r="N80" i="8"/>
  <c r="N78" i="8"/>
  <c r="E318" i="8" l="1"/>
  <c r="F320" i="8"/>
  <c r="I320" i="8"/>
  <c r="D318" i="8"/>
  <c r="H318" i="8"/>
  <c r="L318" i="8"/>
  <c r="G320" i="8"/>
  <c r="J320" i="8"/>
  <c r="E316" i="8"/>
  <c r="E320" i="8" s="1"/>
  <c r="D316" i="8"/>
  <c r="D320" i="8" s="1"/>
  <c r="H316" i="8"/>
  <c r="H320" i="8" s="1"/>
  <c r="L316" i="8"/>
  <c r="L320" i="8" s="1"/>
  <c r="J318" i="8"/>
  <c r="O254" i="8"/>
  <c r="N254" i="8"/>
  <c r="O253" i="8"/>
  <c r="N253" i="8"/>
  <c r="O252" i="8"/>
  <c r="N252" i="8"/>
  <c r="O251" i="8"/>
  <c r="N251" i="8"/>
  <c r="N249" i="8"/>
  <c r="O247" i="8"/>
  <c r="N247" i="8"/>
  <c r="O246" i="8" l="1"/>
  <c r="N246" i="8"/>
  <c r="N244" i="8"/>
  <c r="O219" i="8" l="1"/>
  <c r="N219" i="8"/>
  <c r="M169" i="8" l="1"/>
  <c r="L169" i="8"/>
  <c r="K169" i="8"/>
  <c r="J169" i="8"/>
  <c r="I169" i="8"/>
  <c r="H169" i="8"/>
  <c r="G169" i="8"/>
  <c r="F169" i="8"/>
  <c r="E169" i="8"/>
  <c r="D169" i="8"/>
  <c r="O170" i="8"/>
  <c r="M170" i="8"/>
  <c r="L170" i="8"/>
  <c r="K170" i="8"/>
  <c r="J170" i="8"/>
  <c r="I170" i="8"/>
  <c r="H170" i="8"/>
  <c r="G170" i="8"/>
  <c r="F170" i="8"/>
  <c r="E170" i="8"/>
  <c r="D170" i="8"/>
  <c r="M167" i="8"/>
  <c r="L167" i="8"/>
  <c r="K167" i="8"/>
  <c r="J167" i="8"/>
  <c r="I167" i="8"/>
  <c r="H163" i="8"/>
  <c r="N163" i="8" s="1"/>
  <c r="E163" i="8"/>
  <c r="E167" i="8" s="1"/>
  <c r="N166" i="8"/>
  <c r="N170" i="8" s="1"/>
  <c r="O165" i="8"/>
  <c r="N165" i="8"/>
  <c r="O163" i="8"/>
  <c r="D163" i="8"/>
  <c r="D167" i="8" s="1"/>
  <c r="O161" i="8"/>
  <c r="O169" i="8" s="1"/>
  <c r="N161" i="8"/>
  <c r="N169" i="8" s="1"/>
  <c r="O54" i="8"/>
  <c r="O52" i="8"/>
  <c r="E51" i="8"/>
  <c r="M50" i="8"/>
  <c r="L50" i="8"/>
  <c r="K50" i="8"/>
  <c r="J50" i="8"/>
  <c r="I50" i="8"/>
  <c r="H50" i="8"/>
  <c r="G50" i="8"/>
  <c r="F50" i="8"/>
  <c r="M49" i="8"/>
  <c r="K49" i="8"/>
  <c r="I49" i="8"/>
  <c r="D50" i="8"/>
  <c r="M48" i="8"/>
  <c r="K48" i="8"/>
  <c r="I48" i="8"/>
  <c r="E47" i="8"/>
  <c r="E46" i="8"/>
  <c r="L45" i="8"/>
  <c r="J45" i="8"/>
  <c r="H45" i="8"/>
  <c r="G45" i="8"/>
  <c r="G49" i="8" s="1"/>
  <c r="F45" i="8"/>
  <c r="F48" i="8" s="1"/>
  <c r="D45" i="8"/>
  <c r="D49" i="8" s="1"/>
  <c r="L44" i="8"/>
  <c r="H44" i="8"/>
  <c r="E43" i="8"/>
  <c r="E42" i="8"/>
  <c r="E41" i="8"/>
  <c r="L40" i="8"/>
  <c r="J40" i="8"/>
  <c r="H40" i="8"/>
  <c r="J35" i="8"/>
  <c r="E35" i="8" s="1"/>
  <c r="E34" i="8"/>
  <c r="J33" i="8"/>
  <c r="E33" i="8" s="1"/>
  <c r="E32" i="8"/>
  <c r="E31" i="8"/>
  <c r="E30" i="8"/>
  <c r="J49" i="8" l="1"/>
  <c r="E44" i="8"/>
  <c r="H167" i="8"/>
  <c r="E40" i="8"/>
  <c r="E50" i="8"/>
  <c r="J48" i="8"/>
  <c r="D48" i="8"/>
  <c r="N167" i="8"/>
  <c r="H49" i="8"/>
  <c r="L48" i="8"/>
  <c r="G48" i="8"/>
  <c r="O167" i="8"/>
  <c r="F49" i="8"/>
  <c r="L49" i="8"/>
  <c r="E45" i="8"/>
  <c r="H48" i="8"/>
  <c r="E48" i="8" l="1"/>
  <c r="E49" i="8"/>
  <c r="M25" i="8" l="1"/>
  <c r="L25" i="8"/>
  <c r="K25" i="8"/>
  <c r="J25" i="8"/>
  <c r="I25" i="8"/>
  <c r="H25" i="8"/>
  <c r="G25" i="8"/>
  <c r="F25" i="8"/>
  <c r="E25" i="8"/>
  <c r="D25" i="8"/>
  <c r="O23" i="8"/>
  <c r="O22" i="8"/>
  <c r="N23" i="8"/>
  <c r="N22" i="8"/>
  <c r="O15" i="8"/>
  <c r="O14" i="8"/>
  <c r="O13" i="8"/>
  <c r="O12" i="8"/>
  <c r="O11" i="8"/>
  <c r="O10" i="8"/>
  <c r="O9" i="8"/>
  <c r="N14" i="8"/>
  <c r="N13" i="8"/>
  <c r="N12" i="8"/>
  <c r="N11" i="8"/>
  <c r="N10" i="8"/>
  <c r="N9" i="8"/>
  <c r="M437" i="8" l="1"/>
  <c r="L437" i="8"/>
  <c r="K437" i="8"/>
  <c r="O422" i="8"/>
  <c r="O434" i="8" s="1"/>
  <c r="N422" i="8"/>
  <c r="N434" i="8" s="1"/>
  <c r="O423" i="8"/>
  <c r="N423" i="8"/>
  <c r="M419" i="8"/>
  <c r="L419" i="8"/>
  <c r="K419" i="8"/>
  <c r="J419" i="8"/>
  <c r="I419" i="8"/>
  <c r="G419" i="8"/>
  <c r="F419" i="8"/>
  <c r="M417" i="8"/>
  <c r="L417" i="8"/>
  <c r="K417" i="8"/>
  <c r="I417" i="8"/>
  <c r="G417" i="8"/>
  <c r="F417" i="8"/>
  <c r="O398" i="8" l="1"/>
  <c r="O396" i="8"/>
  <c r="N329" i="8"/>
  <c r="O329" i="8"/>
  <c r="N330" i="8"/>
  <c r="O330" i="8"/>
  <c r="N331" i="8"/>
  <c r="O331" i="8"/>
  <c r="O200" i="8" l="1"/>
  <c r="N200" i="8"/>
  <c r="O196" i="8"/>
  <c r="N87" i="8" l="1"/>
  <c r="O148" i="8"/>
  <c r="O146" i="8"/>
  <c r="O106" i="8"/>
  <c r="N106" i="8"/>
  <c r="E87" i="8"/>
  <c r="D87" i="8"/>
  <c r="M87" i="8"/>
  <c r="L87" i="8"/>
  <c r="O84" i="8"/>
  <c r="O80" i="8"/>
  <c r="O44" i="8" l="1"/>
  <c r="O45" i="8"/>
  <c r="I321" i="8" l="1"/>
  <c r="H321" i="8"/>
  <c r="K321" i="8"/>
  <c r="J321" i="8"/>
  <c r="E321" i="8"/>
  <c r="D321" i="8"/>
  <c r="O424" i="8" l="1"/>
  <c r="O202" i="8"/>
  <c r="N202" i="8"/>
  <c r="O198" i="8"/>
  <c r="O437" i="8" l="1"/>
  <c r="O436" i="8"/>
  <c r="O118" i="8"/>
  <c r="N118" i="8"/>
  <c r="N94" i="8"/>
  <c r="O242" i="8" l="1"/>
  <c r="O245" i="8"/>
  <c r="O243" i="8"/>
  <c r="N151" i="8" l="1"/>
  <c r="L151" i="8"/>
  <c r="K151" i="8"/>
  <c r="J151" i="8"/>
  <c r="H151" i="8"/>
  <c r="G151" i="8"/>
  <c r="F151" i="8"/>
  <c r="E151" i="8"/>
  <c r="D151" i="8"/>
  <c r="N149" i="8"/>
  <c r="L149" i="8"/>
  <c r="K149" i="8"/>
  <c r="J149" i="8"/>
  <c r="I149" i="8"/>
  <c r="H149" i="8"/>
  <c r="G149" i="8"/>
  <c r="F149" i="8"/>
  <c r="E149" i="8"/>
  <c r="D149" i="8"/>
  <c r="O151" i="8"/>
  <c r="N45" i="8"/>
  <c r="K38" i="8"/>
  <c r="O31" i="8"/>
  <c r="O149" i="8" l="1"/>
  <c r="N424" i="8" l="1"/>
  <c r="N436" i="8" s="1"/>
  <c r="O326" i="8"/>
  <c r="O342" i="8" s="1"/>
  <c r="O294" i="8"/>
  <c r="N294" i="8"/>
  <c r="N245" i="8"/>
  <c r="N243" i="8"/>
  <c r="O194" i="8" l="1"/>
  <c r="M143" i="8"/>
  <c r="L143" i="8"/>
  <c r="K143" i="8"/>
  <c r="J143" i="8"/>
  <c r="I143" i="8"/>
  <c r="H143" i="8"/>
  <c r="G143" i="8"/>
  <c r="F143" i="8"/>
  <c r="E143" i="8"/>
  <c r="O92" i="8"/>
  <c r="N92" i="8"/>
  <c r="O94" i="8"/>
  <c r="O96" i="8"/>
  <c r="N96" i="8"/>
  <c r="O98" i="8"/>
  <c r="N98" i="8"/>
  <c r="O100" i="8"/>
  <c r="N100" i="8"/>
  <c r="O102" i="8"/>
  <c r="N102" i="8"/>
  <c r="O104" i="8"/>
  <c r="N104" i="8"/>
  <c r="O108" i="8"/>
  <c r="N108" i="8"/>
  <c r="O110" i="8"/>
  <c r="N110" i="8"/>
  <c r="O112" i="8"/>
  <c r="N112" i="8"/>
  <c r="O114" i="8"/>
  <c r="N114" i="8"/>
  <c r="O116" i="8"/>
  <c r="N116" i="8"/>
  <c r="O120" i="8"/>
  <c r="N120" i="8"/>
  <c r="O122" i="8"/>
  <c r="N122" i="8"/>
  <c r="O124" i="8"/>
  <c r="N124" i="8"/>
  <c r="O126" i="8"/>
  <c r="N126" i="8"/>
  <c r="O128" i="8"/>
  <c r="N128" i="8"/>
  <c r="O130" i="8"/>
  <c r="N130" i="8"/>
  <c r="O132" i="8"/>
  <c r="N132" i="8"/>
  <c r="O134" i="8"/>
  <c r="N134" i="8"/>
  <c r="O136" i="8"/>
  <c r="N136" i="8"/>
  <c r="O138" i="8"/>
  <c r="N138" i="8"/>
  <c r="O140" i="8"/>
  <c r="O141" i="8" s="1"/>
  <c r="N140" i="8"/>
  <c r="N141" i="8" l="1"/>
  <c r="N143" i="8" s="1"/>
  <c r="O143" i="8"/>
  <c r="O78" i="8"/>
  <c r="O87" i="8" s="1"/>
  <c r="N44" i="8" l="1"/>
  <c r="N43" i="8" l="1"/>
  <c r="J210" i="8"/>
  <c r="H210" i="8"/>
  <c r="G210" i="8"/>
  <c r="F210" i="8"/>
  <c r="E210" i="8"/>
  <c r="D210" i="8"/>
  <c r="L210" i="8"/>
  <c r="O89" i="8" l="1"/>
  <c r="N89" i="8"/>
  <c r="M89" i="8"/>
  <c r="L89" i="8"/>
  <c r="K87" i="8"/>
  <c r="K89" i="8" s="1"/>
  <c r="J87" i="8"/>
  <c r="J89" i="8" s="1"/>
  <c r="I87" i="8"/>
  <c r="I89" i="8" s="1"/>
  <c r="H87" i="8"/>
  <c r="H89" i="8" s="1"/>
  <c r="G87" i="8"/>
  <c r="G89" i="8" s="1"/>
  <c r="F87" i="8"/>
  <c r="F89" i="8" s="1"/>
  <c r="E89" i="8"/>
  <c r="D89" i="8"/>
  <c r="N198" i="8"/>
  <c r="N196" i="8"/>
  <c r="N194" i="8"/>
  <c r="N172" i="8"/>
  <c r="O172" i="8"/>
  <c r="N174" i="8"/>
  <c r="O174" i="8"/>
  <c r="N176" i="8"/>
  <c r="O176" i="8"/>
  <c r="N178" i="8"/>
  <c r="O178" i="8"/>
  <c r="N180" i="8"/>
  <c r="O180" i="8"/>
  <c r="N182" i="8"/>
  <c r="O182" i="8"/>
  <c r="N184" i="8"/>
  <c r="O184" i="8"/>
  <c r="N186" i="8"/>
  <c r="O186" i="8"/>
  <c r="N188" i="8"/>
  <c r="O188" i="8"/>
  <c r="N190" i="8"/>
  <c r="O190" i="8"/>
  <c r="N192" i="8"/>
  <c r="O192" i="8"/>
  <c r="L208" i="8"/>
  <c r="J208" i="8"/>
  <c r="H208" i="8"/>
  <c r="G208" i="8"/>
  <c r="F208" i="8"/>
  <c r="E208" i="8"/>
  <c r="D208" i="8"/>
  <c r="I210" i="8"/>
  <c r="K210" i="8"/>
  <c r="O402" i="8"/>
  <c r="N402" i="8"/>
  <c r="O400" i="8"/>
  <c r="N400" i="8"/>
  <c r="O203" i="8" l="1"/>
  <c r="O205" i="8"/>
  <c r="N205" i="8"/>
  <c r="N203" i="8"/>
  <c r="O273" i="8" l="1"/>
  <c r="N273" i="8"/>
  <c r="O269" i="8"/>
  <c r="N269" i="8"/>
  <c r="O261" i="8"/>
  <c r="N261" i="8"/>
  <c r="O250" i="8"/>
  <c r="N250" i="8"/>
  <c r="O241" i="8"/>
  <c r="N241" i="8"/>
  <c r="D232" i="8" l="1"/>
  <c r="N62" i="8" l="1"/>
  <c r="O62" i="8"/>
  <c r="D64" i="8"/>
  <c r="E64" i="8"/>
  <c r="F64" i="8"/>
  <c r="G64" i="8"/>
  <c r="H64" i="8"/>
  <c r="I64" i="8"/>
  <c r="J64" i="8"/>
  <c r="K64" i="8"/>
  <c r="L64" i="8"/>
  <c r="M64" i="8"/>
  <c r="D66" i="8"/>
  <c r="E66" i="8"/>
  <c r="F66" i="8"/>
  <c r="G66" i="8"/>
  <c r="H66" i="8"/>
  <c r="I66" i="8"/>
  <c r="J66" i="8"/>
  <c r="K66" i="8"/>
  <c r="L66" i="8"/>
  <c r="M66" i="8"/>
  <c r="L38" i="8"/>
  <c r="N66" i="8" l="1"/>
  <c r="M351" i="8" l="1"/>
  <c r="O327" i="8"/>
  <c r="O343" i="8" s="1"/>
  <c r="N327" i="8"/>
  <c r="N343" i="8" s="1"/>
  <c r="N242" i="8"/>
  <c r="O214" i="8" l="1"/>
  <c r="O213" i="8"/>
  <c r="O386" i="8" l="1"/>
  <c r="O384" i="8"/>
  <c r="O382" i="8"/>
  <c r="O380" i="8"/>
  <c r="O378" i="8"/>
  <c r="O376" i="8"/>
  <c r="O374" i="8"/>
  <c r="O372" i="8"/>
  <c r="O388" i="8"/>
  <c r="N386" i="8"/>
  <c r="N384" i="8"/>
  <c r="N382" i="8"/>
  <c r="N380" i="8"/>
  <c r="N378" i="8"/>
  <c r="N376" i="8"/>
  <c r="N374" i="8"/>
  <c r="N372" i="8"/>
  <c r="O328" i="8"/>
  <c r="N326" i="8"/>
  <c r="N342" i="8" s="1"/>
  <c r="N31" i="8" l="1"/>
  <c r="N15" i="8"/>
  <c r="N8" i="8"/>
  <c r="O8" i="8"/>
  <c r="M38" i="8" l="1"/>
  <c r="I38" i="8"/>
  <c r="H38" i="8"/>
  <c r="G38" i="8"/>
  <c r="F38" i="8"/>
  <c r="D38" i="8"/>
  <c r="M36" i="8"/>
  <c r="L36" i="8"/>
  <c r="K36" i="8"/>
  <c r="I36" i="8"/>
  <c r="H36" i="8"/>
  <c r="G36" i="8"/>
  <c r="F36" i="8"/>
  <c r="D36" i="8"/>
  <c r="J38" i="8"/>
  <c r="E36" i="8" l="1"/>
  <c r="E38" i="8"/>
  <c r="J36" i="8"/>
  <c r="N419" i="8"/>
  <c r="M211" i="8"/>
  <c r="L211" i="8"/>
  <c r="K211" i="8"/>
  <c r="J211" i="8"/>
  <c r="I211" i="8"/>
  <c r="H211" i="8"/>
  <c r="G211" i="8"/>
  <c r="F211" i="8"/>
  <c r="E211" i="8"/>
  <c r="D211" i="8"/>
  <c r="M210" i="8"/>
  <c r="M208" i="8"/>
  <c r="K208" i="8"/>
  <c r="I208" i="8"/>
  <c r="O211" i="8"/>
  <c r="N211" i="8"/>
  <c r="D143" i="8"/>
  <c r="N153" i="8"/>
  <c r="O153" i="8"/>
  <c r="G157" i="8"/>
  <c r="H157" i="8"/>
  <c r="I157" i="8"/>
  <c r="K157" i="8"/>
  <c r="M75" i="8"/>
  <c r="L75" i="8"/>
  <c r="K75" i="8"/>
  <c r="J75" i="8"/>
  <c r="I75" i="8"/>
  <c r="H75" i="8"/>
  <c r="G75" i="8"/>
  <c r="F75" i="8"/>
  <c r="E75" i="8"/>
  <c r="D75" i="8"/>
  <c r="O72" i="8"/>
  <c r="O71" i="8"/>
  <c r="O75" i="8" s="1"/>
  <c r="N72" i="8"/>
  <c r="N71" i="8"/>
  <c r="N75" i="8" s="1"/>
  <c r="N417" i="8" l="1"/>
  <c r="O417" i="8"/>
  <c r="O419" i="8"/>
  <c r="G156" i="8"/>
  <c r="D156" i="8"/>
  <c r="F156" i="8"/>
  <c r="H156" i="8"/>
  <c r="J156" i="8"/>
  <c r="L156" i="8"/>
  <c r="E156" i="8"/>
  <c r="I156" i="8"/>
  <c r="K156" i="8"/>
  <c r="M156" i="8"/>
  <c r="N328" i="8" l="1"/>
  <c r="O24" i="8" l="1"/>
  <c r="O25" i="8" s="1"/>
  <c r="O27" i="8" s="1"/>
  <c r="N24" i="8"/>
  <c r="N25" i="8" s="1"/>
  <c r="N27" i="8" s="1"/>
  <c r="O394" i="8"/>
  <c r="O392" i="8"/>
  <c r="O404" i="8" s="1"/>
  <c r="O390" i="8"/>
  <c r="M265" i="8"/>
  <c r="L265" i="8"/>
  <c r="K265" i="8"/>
  <c r="O265" i="8"/>
  <c r="N265" i="8"/>
  <c r="F265" i="8"/>
  <c r="J265" i="8"/>
  <c r="I265" i="8"/>
  <c r="H265" i="8"/>
  <c r="G265" i="8"/>
  <c r="E265" i="8"/>
  <c r="D265" i="8"/>
  <c r="M263" i="8"/>
  <c r="L263" i="8"/>
  <c r="K263" i="8"/>
  <c r="J263" i="8"/>
  <c r="I263" i="8"/>
  <c r="H263" i="8"/>
  <c r="G263" i="8"/>
  <c r="F263" i="8"/>
  <c r="E263" i="8"/>
  <c r="D263" i="8"/>
  <c r="O406" i="8" l="1"/>
  <c r="O325" i="8"/>
  <c r="O340" i="8" s="1"/>
  <c r="N325" i="8"/>
  <c r="N340" i="8" s="1"/>
  <c r="M291" i="8" l="1"/>
  <c r="L291" i="8"/>
  <c r="K291" i="8"/>
  <c r="J291" i="8"/>
  <c r="I291" i="8"/>
  <c r="H291" i="8"/>
  <c r="G291" i="8"/>
  <c r="F291" i="8"/>
  <c r="E291" i="8"/>
  <c r="D291" i="8"/>
  <c r="M18" i="8"/>
  <c r="O41" i="8" l="1"/>
  <c r="N41" i="8" l="1"/>
  <c r="M59" i="8" l="1"/>
  <c r="L59" i="8"/>
  <c r="K59" i="8"/>
  <c r="J59" i="8"/>
  <c r="I59" i="8"/>
  <c r="H59" i="8"/>
  <c r="G59" i="8"/>
  <c r="F59" i="8"/>
  <c r="E59" i="8"/>
  <c r="D59" i="8"/>
  <c r="N394" i="8" l="1"/>
  <c r="O351" i="8" l="1"/>
  <c r="N351" i="8"/>
  <c r="N398" i="8" l="1"/>
  <c r="N396" i="8"/>
  <c r="N392" i="8"/>
  <c r="N390" i="8"/>
  <c r="N388" i="8"/>
  <c r="O353" i="8"/>
  <c r="N406" i="8" l="1"/>
  <c r="N404" i="8"/>
  <c r="M314" i="8"/>
  <c r="M318" i="8" s="1"/>
  <c r="K314" i="8"/>
  <c r="K318" i="8" s="1"/>
  <c r="I314" i="8"/>
  <c r="I318" i="8" s="1"/>
  <c r="G314" i="8"/>
  <c r="G318" i="8" s="1"/>
  <c r="F314" i="8"/>
  <c r="F318" i="8" s="1"/>
  <c r="M285" i="8"/>
  <c r="L285" i="8"/>
  <c r="K285" i="8"/>
  <c r="J285" i="8"/>
  <c r="I285" i="8"/>
  <c r="H285" i="8"/>
  <c r="G285" i="8"/>
  <c r="F285" i="8"/>
  <c r="E285" i="8"/>
  <c r="D285" i="8"/>
  <c r="M283" i="8"/>
  <c r="L283" i="8"/>
  <c r="K283" i="8"/>
  <c r="J283" i="8"/>
  <c r="I283" i="8"/>
  <c r="H283" i="8"/>
  <c r="G283" i="8"/>
  <c r="F283" i="8"/>
  <c r="E283" i="8"/>
  <c r="D283" i="8"/>
  <c r="M277" i="8"/>
  <c r="L277" i="8"/>
  <c r="K277" i="8"/>
  <c r="J277" i="8"/>
  <c r="I277" i="8"/>
  <c r="H277" i="8"/>
  <c r="G277" i="8"/>
  <c r="F277" i="8"/>
  <c r="E277" i="8"/>
  <c r="D277" i="8"/>
  <c r="M275" i="8"/>
  <c r="L275" i="8"/>
  <c r="K275" i="8"/>
  <c r="J275" i="8"/>
  <c r="I275" i="8"/>
  <c r="H275" i="8"/>
  <c r="G275" i="8"/>
  <c r="F275" i="8"/>
  <c r="E275" i="8"/>
  <c r="D275" i="8"/>
  <c r="N259" i="8"/>
  <c r="N263" i="8" s="1"/>
  <c r="O291" i="8"/>
  <c r="N275" i="8" l="1"/>
  <c r="L290" i="8"/>
  <c r="I290" i="8"/>
  <c r="K290" i="8"/>
  <c r="M290" i="8"/>
  <c r="K288" i="8"/>
  <c r="I288" i="8"/>
  <c r="L288" i="8"/>
  <c r="E288" i="8"/>
  <c r="N291" i="8"/>
  <c r="M234" i="8" l="1"/>
  <c r="L234" i="8"/>
  <c r="K234" i="8"/>
  <c r="J234" i="8"/>
  <c r="I234" i="8"/>
  <c r="H234" i="8"/>
  <c r="G234" i="8"/>
  <c r="F234" i="8"/>
  <c r="E234" i="8"/>
  <c r="D234" i="8"/>
  <c r="M232" i="8"/>
  <c r="L232" i="8"/>
  <c r="J232" i="8"/>
  <c r="I232" i="8"/>
  <c r="H232" i="8"/>
  <c r="G232" i="8"/>
  <c r="F232" i="8"/>
  <c r="E232" i="8"/>
  <c r="M229" i="8"/>
  <c r="L229" i="8"/>
  <c r="K229" i="8"/>
  <c r="J229" i="8"/>
  <c r="I229" i="8"/>
  <c r="H229" i="8"/>
  <c r="G229" i="8"/>
  <c r="F229" i="8"/>
  <c r="E229" i="8"/>
  <c r="D229" i="8"/>
  <c r="M227" i="8"/>
  <c r="L227" i="8"/>
  <c r="K227" i="8"/>
  <c r="J227" i="8"/>
  <c r="I227" i="8"/>
  <c r="H227" i="8"/>
  <c r="G227" i="8"/>
  <c r="F227" i="8"/>
  <c r="E227" i="8"/>
  <c r="D227" i="8"/>
  <c r="L215" i="8"/>
  <c r="L221" i="8" s="1"/>
  <c r="G215" i="8"/>
  <c r="G221" i="8" s="1"/>
  <c r="F215" i="8"/>
  <c r="F221" i="8" s="1"/>
  <c r="E215" i="8"/>
  <c r="E221" i="8" s="1"/>
  <c r="D215" i="8"/>
  <c r="D221" i="8" s="1"/>
  <c r="D217" i="8" l="1"/>
  <c r="D223" i="8" s="1"/>
  <c r="E217" i="8"/>
  <c r="E223" i="8" s="1"/>
  <c r="G217" i="8"/>
  <c r="G223" i="8" s="1"/>
  <c r="F217" i="8"/>
  <c r="F223" i="8" s="1"/>
  <c r="L217" i="8"/>
  <c r="L223" i="8" s="1"/>
  <c r="O207" i="8" l="1"/>
  <c r="O210" i="8" s="1"/>
  <c r="N207" i="8"/>
  <c r="N208" i="8" l="1"/>
  <c r="N210" i="8"/>
  <c r="O208" i="8"/>
  <c r="M73" i="8" l="1"/>
  <c r="M154" i="8" s="1"/>
  <c r="L73" i="8"/>
  <c r="L154" i="8" s="1"/>
  <c r="I73" i="8"/>
  <c r="I154" i="8" s="1"/>
  <c r="M288" i="8" l="1"/>
  <c r="O355" i="8" l="1"/>
  <c r="O354" i="8"/>
  <c r="O411" i="8" s="1"/>
  <c r="O358" i="8" l="1"/>
  <c r="O356" i="8"/>
  <c r="O51" i="8"/>
  <c r="N51" i="8"/>
  <c r="N52" i="8" s="1"/>
  <c r="O47" i="8"/>
  <c r="O43" i="8"/>
  <c r="O42" i="8"/>
  <c r="O40" i="8"/>
  <c r="N47" i="8"/>
  <c r="N42" i="8"/>
  <c r="N50" i="8" s="1"/>
  <c r="O35" i="8"/>
  <c r="O34" i="8"/>
  <c r="O33" i="8"/>
  <c r="N35" i="8"/>
  <c r="N34" i="8"/>
  <c r="O32" i="8"/>
  <c r="N32" i="8"/>
  <c r="O30" i="8"/>
  <c r="N30" i="8"/>
  <c r="O50" i="8" l="1"/>
  <c r="O59" i="8" s="1"/>
  <c r="O49" i="8"/>
  <c r="O48" i="8"/>
  <c r="O36" i="8"/>
  <c r="N59" i="8"/>
  <c r="N33" i="8"/>
  <c r="N36" i="8" s="1"/>
  <c r="N40" i="8"/>
  <c r="N48" i="8" l="1"/>
  <c r="N49" i="8"/>
  <c r="O299" i="8"/>
  <c r="O300" i="8" s="1"/>
  <c r="N299" i="8"/>
  <c r="O313" i="8"/>
  <c r="O314" i="8" s="1"/>
  <c r="N313" i="8"/>
  <c r="N314" i="8" s="1"/>
  <c r="O321" i="8"/>
  <c r="N321" i="8"/>
  <c r="O293" i="8"/>
  <c r="N293" i="8"/>
  <c r="N300" i="8" l="1"/>
  <c r="N302" i="8"/>
  <c r="O297" i="8"/>
  <c r="O295" i="8"/>
  <c r="O318" i="8" s="1"/>
  <c r="N297" i="8"/>
  <c r="N295" i="8"/>
  <c r="O287" i="8"/>
  <c r="N287" i="8"/>
  <c r="O285" i="8"/>
  <c r="N281" i="8"/>
  <c r="O281" i="8"/>
  <c r="O279" i="8"/>
  <c r="O283" i="8" s="1"/>
  <c r="N279" i="8"/>
  <c r="N283" i="8" s="1"/>
  <c r="O271" i="8"/>
  <c r="N271" i="8"/>
  <c r="O267" i="8"/>
  <c r="N267" i="8"/>
  <c r="N318" i="8" l="1"/>
  <c r="O275" i="8"/>
  <c r="N277" i="8"/>
  <c r="O277" i="8"/>
  <c r="N285" i="8"/>
  <c r="O226" i="8"/>
  <c r="N226" i="8"/>
  <c r="N227" i="8" l="1"/>
  <c r="N229" i="8"/>
  <c r="O227" i="8"/>
  <c r="O229" i="8"/>
  <c r="O231" i="8"/>
  <c r="N231" i="8"/>
  <c r="O234" i="8" l="1"/>
  <c r="O238" i="8" s="1"/>
  <c r="O232" i="8"/>
  <c r="O236" i="8" s="1"/>
  <c r="N234" i="8"/>
  <c r="N238" i="8" s="1"/>
  <c r="N232" i="8"/>
  <c r="N236" i="8" s="1"/>
  <c r="O156" i="8"/>
  <c r="N156" i="8"/>
  <c r="M76" i="8"/>
  <c r="M157" i="8" s="1"/>
  <c r="L76" i="8"/>
  <c r="L157" i="8" s="1"/>
  <c r="K76" i="8"/>
  <c r="K73" i="8" s="1"/>
  <c r="K154" i="8" s="1"/>
  <c r="J76" i="8"/>
  <c r="I76" i="8"/>
  <c r="H76" i="8"/>
  <c r="H73" i="8" s="1"/>
  <c r="H154" i="8" s="1"/>
  <c r="G76" i="8"/>
  <c r="G73" i="8" s="1"/>
  <c r="G154" i="8" s="1"/>
  <c r="F76" i="8"/>
  <c r="E76" i="8"/>
  <c r="D76" i="8"/>
  <c r="N76" i="8"/>
  <c r="O76" i="8"/>
  <c r="F73" i="8" l="1"/>
  <c r="F154" i="8" s="1"/>
  <c r="F157" i="8"/>
  <c r="E73" i="8"/>
  <c r="E154" i="8" s="1"/>
  <c r="E157" i="8"/>
  <c r="D157" i="8"/>
  <c r="D73" i="8"/>
  <c r="D154" i="8" s="1"/>
  <c r="J73" i="8"/>
  <c r="J154" i="8" s="1"/>
  <c r="J157" i="8"/>
  <c r="N157" i="8" s="1"/>
  <c r="O157" i="8"/>
  <c r="O441" i="8" s="1"/>
  <c r="O73" i="8"/>
  <c r="O154" i="8" s="1"/>
  <c r="N73" i="8"/>
  <c r="N154" i="8" s="1"/>
  <c r="N63" i="8"/>
  <c r="O63" i="8"/>
  <c r="O61" i="8"/>
  <c r="N61" i="8"/>
  <c r="N64" i="8" l="1"/>
  <c r="O64" i="8"/>
  <c r="O66" i="8"/>
  <c r="O366" i="8" l="1"/>
  <c r="O370" i="8" s="1"/>
  <c r="O364" i="8"/>
  <c r="N364" i="8"/>
  <c r="O362" i="8"/>
  <c r="O360" i="8"/>
  <c r="O368" i="8" s="1"/>
  <c r="N360" i="8"/>
  <c r="N353" i="8"/>
  <c r="N354" i="8"/>
  <c r="N411" i="8" s="1"/>
  <c r="N441" i="8" s="1"/>
  <c r="N355" i="8"/>
  <c r="N368" i="8" l="1"/>
  <c r="N358" i="8"/>
  <c r="N356" i="8"/>
  <c r="O220" i="8" l="1"/>
  <c r="N220" i="8"/>
  <c r="N214" i="8"/>
  <c r="N213" i="8"/>
  <c r="N215" i="8" l="1"/>
  <c r="N221" i="8" s="1"/>
  <c r="O215" i="8"/>
  <c r="O217" i="8" s="1"/>
  <c r="O223" i="8" s="1"/>
  <c r="O221" i="8" l="1"/>
  <c r="N217" i="8"/>
  <c r="N223" i="8" s="1"/>
  <c r="N408" i="8"/>
  <c r="O259" i="8"/>
  <c r="O263" i="8" s="1"/>
  <c r="N16" i="8" l="1"/>
  <c r="O16" i="8" l="1"/>
  <c r="O316" i="8"/>
  <c r="O320" i="8" s="1"/>
  <c r="N316" i="8"/>
  <c r="M16" i="8"/>
  <c r="L18" i="8" l="1"/>
  <c r="K18" i="8"/>
  <c r="J18" i="8"/>
  <c r="I18" i="8"/>
  <c r="H18" i="8"/>
  <c r="G18" i="8"/>
  <c r="F18" i="8"/>
  <c r="E18" i="8"/>
  <c r="D18" i="8"/>
  <c r="G16" i="8"/>
  <c r="F16" i="8"/>
  <c r="M408" i="8"/>
  <c r="M411" i="8"/>
  <c r="L411" i="8"/>
  <c r="K411" i="8"/>
  <c r="J411" i="8"/>
  <c r="I411" i="8"/>
  <c r="H411" i="8"/>
  <c r="G411" i="8"/>
  <c r="F411" i="8"/>
  <c r="E411" i="8"/>
  <c r="D411" i="8"/>
  <c r="L351" i="8"/>
  <c r="K351" i="8"/>
  <c r="J351" i="8"/>
  <c r="I351" i="8"/>
  <c r="H351" i="8"/>
  <c r="G351" i="8"/>
  <c r="F351" i="8"/>
  <c r="E351" i="8"/>
  <c r="D351" i="8"/>
  <c r="M239" i="8"/>
  <c r="L239" i="8"/>
  <c r="K239" i="8"/>
  <c r="J239" i="8"/>
  <c r="I239" i="8"/>
  <c r="H239" i="8"/>
  <c r="G239" i="8"/>
  <c r="F239" i="8"/>
  <c r="E239" i="8"/>
  <c r="D239" i="8"/>
  <c r="M215" i="8"/>
  <c r="M221" i="8" s="1"/>
  <c r="K215" i="8"/>
  <c r="K221" i="8" s="1"/>
  <c r="J215" i="8"/>
  <c r="J221" i="8" s="1"/>
  <c r="I215" i="8"/>
  <c r="I221" i="8" s="1"/>
  <c r="H215" i="8"/>
  <c r="H221" i="8" s="1"/>
  <c r="M52" i="8"/>
  <c r="L52" i="8"/>
  <c r="K52" i="8"/>
  <c r="J52" i="8"/>
  <c r="H52" i="8"/>
  <c r="G52" i="8"/>
  <c r="F52" i="8"/>
  <c r="D52" i="8"/>
  <c r="E52" i="8"/>
  <c r="I27" i="8"/>
  <c r="H27" i="8"/>
  <c r="E27" i="8"/>
  <c r="L16" i="8"/>
  <c r="K16" i="8"/>
  <c r="J16" i="8"/>
  <c r="I16" i="8"/>
  <c r="H16" i="8"/>
  <c r="E16" i="8"/>
  <c r="D16" i="8"/>
  <c r="F441" i="8" l="1"/>
  <c r="H441" i="8"/>
  <c r="L441" i="8"/>
  <c r="G441" i="8"/>
  <c r="I441" i="8"/>
  <c r="M441" i="8"/>
  <c r="D27" i="8"/>
  <c r="F27" i="8"/>
  <c r="J27" i="8"/>
  <c r="L27" i="8"/>
  <c r="G27" i="8"/>
  <c r="K27" i="8"/>
  <c r="M27" i="8"/>
  <c r="M56" i="8"/>
  <c r="N18" i="8"/>
  <c r="I54" i="8"/>
  <c r="I58" i="8" s="1"/>
  <c r="K54" i="8"/>
  <c r="K58" i="8" s="1"/>
  <c r="M54" i="8"/>
  <c r="M58" i="8" s="1"/>
  <c r="I217" i="8"/>
  <c r="I223" i="8" s="1"/>
  <c r="K217" i="8"/>
  <c r="K223" i="8" s="1"/>
  <c r="H217" i="8"/>
  <c r="H223" i="8" s="1"/>
  <c r="J217" i="8"/>
  <c r="J223" i="8" s="1"/>
  <c r="M217" i="8"/>
  <c r="M223" i="8" s="1"/>
  <c r="K441" i="8"/>
  <c r="N38" i="8"/>
  <c r="O38" i="8"/>
  <c r="O18" i="8"/>
  <c r="G54" i="8"/>
  <c r="G58" i="8" s="1"/>
  <c r="D441" i="8"/>
  <c r="J441" i="8"/>
  <c r="E408" i="8"/>
  <c r="J408" i="8"/>
  <c r="E441" i="8"/>
  <c r="E236" i="8"/>
  <c r="G236" i="8"/>
  <c r="I236" i="8"/>
  <c r="K236" i="8"/>
  <c r="M236" i="8"/>
  <c r="E238" i="8"/>
  <c r="G238" i="8"/>
  <c r="I238" i="8"/>
  <c r="K238" i="8"/>
  <c r="M238" i="8"/>
  <c r="K320" i="8"/>
  <c r="M320" i="8"/>
  <c r="D410" i="8"/>
  <c r="F410" i="8"/>
  <c r="L410" i="8"/>
  <c r="G410" i="8"/>
  <c r="K410" i="8"/>
  <c r="D236" i="8"/>
  <c r="F236" i="8"/>
  <c r="H236" i="8"/>
  <c r="J236" i="8"/>
  <c r="L236" i="8"/>
  <c r="D238" i="8"/>
  <c r="F238" i="8"/>
  <c r="H238" i="8"/>
  <c r="J238" i="8"/>
  <c r="L238" i="8"/>
  <c r="D408" i="8"/>
  <c r="E410" i="8"/>
  <c r="M410" i="8"/>
  <c r="K408" i="8"/>
  <c r="H410" i="8"/>
  <c r="J410" i="8"/>
  <c r="E54" i="8"/>
  <c r="E58" i="8" s="1"/>
  <c r="G408" i="8"/>
  <c r="F408" i="8"/>
  <c r="H408" i="8"/>
  <c r="L408" i="8"/>
  <c r="D54" i="8"/>
  <c r="D58" i="8" s="1"/>
  <c r="F54" i="8"/>
  <c r="F58" i="8" s="1"/>
  <c r="H54" i="8"/>
  <c r="H58" i="8" s="1"/>
  <c r="J54" i="8"/>
  <c r="J58" i="8" s="1"/>
  <c r="L54" i="8"/>
  <c r="L58" i="8" s="1"/>
  <c r="M438" i="8" l="1"/>
  <c r="M440" i="8"/>
  <c r="K440" i="8"/>
  <c r="L440" i="8"/>
  <c r="N410" i="8"/>
  <c r="N54" i="8"/>
  <c r="N320" i="8"/>
  <c r="O408" i="8" l="1"/>
  <c r="I410" i="8"/>
  <c r="I440" i="8" s="1"/>
  <c r="I408" i="8"/>
  <c r="O410" i="8" l="1"/>
  <c r="D288" i="8"/>
  <c r="E290" i="8" l="1"/>
  <c r="E440" i="8" s="1"/>
  <c r="O46" i="8"/>
  <c r="O56" i="8" s="1"/>
  <c r="N46" i="8"/>
  <c r="N56" i="8" l="1"/>
  <c r="O58" i="8"/>
  <c r="D290" i="8"/>
  <c r="D440" i="8" s="1"/>
  <c r="E56" i="8"/>
  <c r="E438" i="8" s="1"/>
  <c r="D56" i="8"/>
  <c r="D438" i="8" s="1"/>
  <c r="J56" i="8"/>
  <c r="L56" i="8"/>
  <c r="L438" i="8" s="1"/>
  <c r="F56" i="8"/>
  <c r="G56" i="8"/>
  <c r="I56" i="8"/>
  <c r="I438" i="8" s="1"/>
  <c r="K56" i="8"/>
  <c r="K438" i="8" s="1"/>
  <c r="H56" i="8"/>
  <c r="N58" i="8"/>
  <c r="J288" i="8"/>
  <c r="J290" i="8"/>
  <c r="J440" i="8" s="1"/>
  <c r="H288" i="8"/>
  <c r="H290" i="8"/>
  <c r="H440" i="8" s="1"/>
  <c r="G290" i="8"/>
  <c r="G440" i="8" s="1"/>
  <c r="G288" i="8"/>
  <c r="N248" i="8"/>
  <c r="F290" i="8"/>
  <c r="F440" i="8" s="1"/>
  <c r="N255" i="8" l="1"/>
  <c r="N288" i="8" s="1"/>
  <c r="N438" i="8" s="1"/>
  <c r="N257" i="8"/>
  <c r="N290" i="8" s="1"/>
  <c r="N440" i="8" s="1"/>
  <c r="H438" i="8"/>
  <c r="J438" i="8"/>
  <c r="G438" i="8"/>
  <c r="F288" i="8"/>
  <c r="F438" i="8" s="1"/>
  <c r="O248" i="8"/>
  <c r="O257" i="8" l="1"/>
  <c r="O290" i="8" s="1"/>
  <c r="O440" i="8" s="1"/>
  <c r="O255" i="8"/>
  <c r="O288" i="8" s="1"/>
  <c r="O438" i="8" s="1"/>
</calcChain>
</file>

<file path=xl/comments1.xml><?xml version="1.0" encoding="utf-8"?>
<comments xmlns="http://schemas.openxmlformats.org/spreadsheetml/2006/main">
  <authors>
    <author>Автор</author>
  </authors>
  <commentList>
    <comment ref="B355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<sst xmlns="http://schemas.openxmlformats.org/spreadsheetml/2006/main" count="495" uniqueCount="214">
  <si>
    <t>План</t>
  </si>
  <si>
    <t>Факт</t>
  </si>
  <si>
    <t>Итого по программе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</si>
  <si>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</si>
  <si>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</si>
  <si>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</si>
  <si>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</si>
  <si>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</si>
  <si>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</si>
  <si>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</si>
  <si>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</si>
  <si>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</si>
  <si>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</si>
  <si>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"Молодежь города Туапсе"</t>
  </si>
  <si>
    <t>Муниципальная программа "Развитие физической культуры и спорта в городе Туапсе"</t>
  </si>
  <si>
    <t>Муниципальная программа "Развитие культуры, искусства и кинематографии города Туапсе"</t>
  </si>
  <si>
    <t>Культура города Туапсе</t>
  </si>
  <si>
    <t>Совершенствование деятельности муниципальных учреждений отрасли "Культура, искусство и кинематография города Туапсе"</t>
  </si>
  <si>
    <t>Муниципальная программа "Социальная поддержка граждан города Туапсе"</t>
  </si>
  <si>
    <t>Развитие мер социальной поддержки отдельных категорий граждан</t>
  </si>
  <si>
    <t>Поддержка социально ориентированных некоммерческих организаций, осуществляющих деятельность в городе Туапсе</t>
  </si>
  <si>
    <t>Муниципальная программа "Комплексное и устойчивое развитие города Туапсе в сфере строительства, архитектуры и дорожного хозяйства"</t>
  </si>
  <si>
    <t>Муниципальная программа "Развитие жилищно-коммунального хозяйства"</t>
  </si>
  <si>
    <t>Благоустройство города Туапсе</t>
  </si>
  <si>
    <t>Муниципальная программа "Социально-экономическое развитие города Туапсе"</t>
  </si>
  <si>
    <t>Муниципальная поддержка малого и среднего предпринимательства</t>
  </si>
  <si>
    <t>Муниципальная программа "Информационное общество города Туапсе"</t>
  </si>
  <si>
    <t>Информационный регион</t>
  </si>
  <si>
    <t>Муниципальная программа "Обеспечение безопасности населения"</t>
  </si>
  <si>
    <t xml:space="preserve">Пожарная безопасность в городе Туапсе </t>
  </si>
  <si>
    <t>Профилактика терроризма и экстремизма в городе Туапсе</t>
  </si>
  <si>
    <t>Противодействие коррупции в городе Туапсе</t>
  </si>
  <si>
    <t>Муниципальная программа "Развитие гражданского общества и укрепление единства российской нации на территории города Туапсе"</t>
  </si>
  <si>
    <t>Поддержка деятельности территориального общественного самоуправления</t>
  </si>
  <si>
    <t>Гармонизация межнациональных отношений и развитие национальных культур в городе Туапсе</t>
  </si>
  <si>
    <t>Укрепление единства российской нации на территории города Туапсе</t>
  </si>
  <si>
    <t>Муниципальная программа "Развитие топливно-энергетического комплекса города Туапсе"</t>
  </si>
  <si>
    <t>Газификация города Туапсе</t>
  </si>
  <si>
    <t>Муниципальная программа "Муниципальное управление города Туапсе"</t>
  </si>
  <si>
    <t>Организация муниципального управления</t>
  </si>
  <si>
    <t>Муниципальные финансы</t>
  </si>
  <si>
    <t>Муниципальная программа "Доступная среда"</t>
  </si>
  <si>
    <t>Отдельные мероприятия по управлению реализацией муниципальной программы</t>
  </si>
  <si>
    <t>Физическая культура и спорт (организация и проведение спортивно-массовых мероприятий)</t>
  </si>
  <si>
    <t>Организация и проведение различных мероприятий, направленных на формирование нетерпимости в обществе к коррупционному поведению, в рамках ежегодно отмечаемого 9 декабря международного дня борьбы с коррупцией</t>
  </si>
  <si>
    <t>всего</t>
  </si>
  <si>
    <t>итого по всем программам</t>
  </si>
  <si>
    <t>Расходы на содержание МКУ Туапсинского городского поселения "Управление по делам ГО и ЧС"</t>
  </si>
  <si>
    <t>Реализация мероприятий в сфере торговли и транспорта</t>
  </si>
  <si>
    <t xml:space="preserve">Предоставление субсидии МБУ ТГП "Торговое  и транспортое обслуживание" для осуществления деятельности по реализации вопросов местного значения в области торговли, общественного питания, бытового обслуживания, организации регулярных пассажирских перевозок автомобильным транспортом на территории Туапсинского городского поселения  </t>
  </si>
  <si>
    <t>Итого по подпрограмме:</t>
  </si>
  <si>
    <t>Итого по программе :</t>
  </si>
  <si>
    <t>0,0</t>
  </si>
  <si>
    <t>в том числе:</t>
  </si>
  <si>
    <t>за счет средств местного бюджета</t>
  </si>
  <si>
    <t>за счет средств краевого (федерального) бюджета</t>
  </si>
  <si>
    <t>за счет средств краевого (федерального бюджета)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</si>
  <si>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</si>
  <si>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Расходы на обеспечение функций отдела имущественных и земельных отношений</t>
  </si>
  <si>
    <t>Информационное обеспечение и сопровождение</t>
  </si>
  <si>
    <t>подпрограмма "Управление муниципальным имуществом и земельными ресурсами"</t>
  </si>
  <si>
    <t>итого по подпрограмме</t>
  </si>
  <si>
    <t>в том числе местный бюджет</t>
  </si>
  <si>
    <t>Муниципальная программа "Формирование современной городской среды"</t>
  </si>
  <si>
    <t>Отдельные мероприятия муниципальной программы</t>
  </si>
  <si>
    <t>итого за год</t>
  </si>
  <si>
    <t>Социальная поддержка отдельных категорий граждан</t>
  </si>
  <si>
    <t>Выплата дополнительного материального обеспечения, доплат к пенсиям, пособий и компенсаций 500 руб. на каждого несовершеннолетнего ребенка.</t>
  </si>
  <si>
    <t>Отдельные мероприятия программы</t>
  </si>
  <si>
    <t>Реализация мероприятий муниципальной программы «Информационное общество города Туапсе»</t>
  </si>
  <si>
    <t xml:space="preserve">Мероприятия по профилактике терроризма и экстремизма </t>
  </si>
  <si>
    <t>Расходы на обеспечение деятельности (оказание услуг) муниципальных учреждений по передаваемым полномочиям (участие в профилактике терроризма и экстремизма)</t>
  </si>
  <si>
    <t>Премия победителям конкурса «Лучший орган территориального общественного самоуправления»</t>
  </si>
  <si>
    <t>Реализация мероприятий по укреплению единства российской нации на территории города Туапсе</t>
  </si>
  <si>
    <t>Газопроводы высокого давления</t>
  </si>
  <si>
    <t>Распределительные газопроводы среднего давления</t>
  </si>
  <si>
    <t>Мероприятия по пожарной безопасности</t>
  </si>
  <si>
    <t>Наименование федеральной (государственной) программы</t>
  </si>
  <si>
    <t xml:space="preserve">Улучшение жилищных условий населения города Туапсе»
 </t>
  </si>
  <si>
    <t xml:space="preserve">Внесение платы за содержание общего имущества многоквартирного дома и коммунальные услуги за незаселенные жилые и нежилые помещения муниципального жилищного фонда  </t>
  </si>
  <si>
    <t>Оплата за электроснабжение уличного освещения города</t>
  </si>
  <si>
    <t>Выполнение работ по ремонту, регулировке, наладке систем управления уличным освещением, эксплуатации, техническому обслуживанию сетей уличного освещения</t>
  </si>
  <si>
    <t>Водоснабжение фонтанов и автоматический полив газонов</t>
  </si>
  <si>
    <t>Химическая и механическая обработка зеленых насаждений от карантинных вредителей и лечение зеленых насаждений (деревьев)</t>
  </si>
  <si>
    <t>Посадка деревьев, в том числе за счет компенсационного озеленения при уничтожении зеленых насаждений</t>
  </si>
  <si>
    <t xml:space="preserve">Валка, обрезка аварийных деревьев </t>
  </si>
  <si>
    <t>Сбор отходов не относящихся к ТКО (бесхозные отработанные шины на территории города Туапсе, их обезвреживание и размещение)</t>
  </si>
  <si>
    <t>Сбор отходов не относящихся к ТКО (древесные остатки и строительного мусора)</t>
  </si>
  <si>
    <t>Осуществление деятельности по обращению с животными без владельцев, обитающих на территории общего пользования, находящихся в муниципальной собственности ТГП, утилизация био. отходов.</t>
  </si>
  <si>
    <t>Содержание и развитие коммунального хозяйства города Туапсе</t>
  </si>
  <si>
    <t xml:space="preserve">Текущий ремонт дорог </t>
  </si>
  <si>
    <t>Ремонт ливневой канализации</t>
  </si>
  <si>
    <t>Текущий ремонт и замена существующих светофорных объектов</t>
  </si>
  <si>
    <t>Создание системы маршрутного ориентирования участников дорожного движения (установка и ремонт дорожных знаков)</t>
  </si>
  <si>
    <t>Создание системы маршрутного ориентирования участников дорожного движения (нанесение дорожной разметки и прочие работы)</t>
  </si>
  <si>
    <t>Внесение изменений в проект организации дорожного движения города Туапсе</t>
  </si>
  <si>
    <t>Проведение совместных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</si>
  <si>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прочие учреждения, в том числе:</t>
  </si>
  <si>
    <t>Развитие культуры Краснодарского края</t>
  </si>
  <si>
    <t>Распределительные газопроводы среднего и низкого давления по микрорайонам</t>
  </si>
  <si>
    <t>Государственная программа Краснодарского края "Развитие топливно-энергетического комплекса"</t>
  </si>
  <si>
    <t>Государственная программа Краснодарского края "Развитие жилищно-коммунального хозяйства"</t>
  </si>
  <si>
    <t>Ликвидация стихийных свалок</t>
  </si>
  <si>
    <t>Комплексная схема организации дорожного движения</t>
  </si>
  <si>
    <t>Подводящий газопровод среднего давления в г.Туапсе по ул. Судоремонтников до ГГРП 6 с установкой ГРП</t>
  </si>
  <si>
    <t>Выплата процентов по кредитам</t>
  </si>
  <si>
    <t>Подготовка градостроительной и землеустроительной документации на территории города Туапсе</t>
  </si>
  <si>
    <t>Оценка недвижимости, признание прав и регулирование отношений по муниципальной собственности</t>
  </si>
  <si>
    <t>Проведение технической инвентаризации (изготовление технических и кадастровых паспортов, технических и межевых планов, формирование пакета документов для предоставления в орган кадастрового учета для внесения сведений об объектах недвижимости в государственный кадастр недвижимости) объектов недвижимого имущества, в том числе земельных участков, входящих в состав муниципальной казны, и объектов, принимаемых в состав имущества муниципальной казны</t>
  </si>
  <si>
    <t>Проведение текущего ремонта и разработка проектно-сметной документации на проведение работ по ремонту, сносу, демонтажу зданий, строений, сооружений, а так же помещений (жилых и нежилых), входящих в состав муниципальной казны</t>
  </si>
  <si>
    <t>Оплата за коммунальные услуги за незаселенные муниципальные нежилые помещения</t>
  </si>
  <si>
    <t>Оплата работ (услуг), а также налогов (государственных пошлин), связанных с владением, пользованием и распоряжением транспортными средствами, входящими (принимаемыми) в состав муниципальной казны</t>
  </si>
  <si>
    <t>Проведение обзорной проверки бухгалтерской (финансовой) отчетности МУП "Стройзаказчик"</t>
  </si>
  <si>
    <t>Паспортизация дорог общего пользования местного значения</t>
  </si>
  <si>
    <t>Создание системы маршрутного ориентирования участников дорожного движения (компо-сигналы)</t>
  </si>
  <si>
    <t>Ремонт уличного освещения (энергосервисный контракт)</t>
  </si>
  <si>
    <t>Ремонт фонтанов</t>
  </si>
  <si>
    <t>Обслуживание систем автоматического полива</t>
  </si>
  <si>
    <t>Благоустройство городского кладбища по        ул. Калараша</t>
  </si>
  <si>
    <t>Содержание городского кладбища по                      ул. Калараша</t>
  </si>
  <si>
    <t>Содержание городского кладбища по                  ул. Бондаренко</t>
  </si>
  <si>
    <t>Содержание и развитие жилищного хозяйства города Туапсе</t>
  </si>
  <si>
    <t>Ремонт муниципальных детских и спортивных площадок, а также оборудования, расположенного на них</t>
  </si>
  <si>
    <t>Ремонт автомобильных и пешеходных мостов через реки города Туапсе</t>
  </si>
  <si>
    <t xml:space="preserve">Мероприятия по гражданской обороне, предуприждению и ликвидации ЧС, стихийных бедствий и их последствий в г.Туапсе </t>
  </si>
  <si>
    <t>Корректировка схемы газоснабжения</t>
  </si>
  <si>
    <t>Вывоз ТКО с городского кладбища по ул. Калараша</t>
  </si>
  <si>
    <t>Внесение органом местного самоуправления дополнительных взносов на капитальный ремонт общего имущества за муниципальные помещения, расположенные в многоквартирных домах.</t>
  </si>
  <si>
    <t>Текущий ремонт пешеходного моста по ул. Гагарина</t>
  </si>
  <si>
    <t>Благоустройство сквера по ул. М.Жукова "Аллея городов-героев"</t>
  </si>
  <si>
    <t>Капитальный ремонт насосной станции с земеной технологического оборудования</t>
  </si>
  <si>
    <t>Проектно-изыскательские работы по объекту: «Реконструкция автомобильных дорог по ул.Новороссийское шоссе, ул.Фрунзе, ул.Горького, ул.Бондаренко, ул.Кириченко в г.Туапсе»</t>
  </si>
  <si>
    <t>Капитальный ремонт участка автомобильной дороги по ул. Кирова в районе песресечения с ул. Морская в г. Туапсе (ПИР)</t>
  </si>
  <si>
    <t>Капитальный ремонт участка автомобильной дороги по ул. К. Либкнехта в районе д. № 15-17 в городе Туапсе (ПИР)</t>
  </si>
  <si>
    <t>Капитальный ремонт дороги с прилегающей территорией по адресу: г. Туапсе ул. Весенняя от дома №1 до станции технического обслуживания (инженерно-геодезические изыскания, проектно-сметная документация)</t>
  </si>
  <si>
    <t>Установка остановочного комплекса по ул. Судоремонтников, 58</t>
  </si>
  <si>
    <t>Организация и проведение конкурса на лучшее новогоднее оформление предприятий торговли, общественного питания, бытового обслуживания населения и конкурсов профессионального мастерства</t>
  </si>
  <si>
    <t>Распределительные газопроводы среднего и низкого давления по улПугачевская,пер.Пугачевский,ул.Маяковского,ул.Шапсугская,ул.Короленко,ул.Вольная с установкой ГРП-40</t>
  </si>
  <si>
    <t>Распределительный газопровод   низкого давления к МКД  №28-30 по ул. Фрунзе в г. Туапсе.</t>
  </si>
  <si>
    <t>Организация и проведение голосования по отбору общественных территорий для благоустройства</t>
  </si>
  <si>
    <r>
      <t xml:space="preserve">Мониторинг выполнения Сетевого план-графика расходования бюджетных средств программным методом по состоянию на  1.04.2022
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отчетная дата</t>
    </r>
    <r>
      <rPr>
        <b/>
        <sz val="16"/>
        <rFont val="Times New Roman"/>
        <family val="1"/>
        <charset val="204"/>
      </rPr>
      <t xml:space="preserve">
</t>
    </r>
  </si>
  <si>
    <t>Проведение мероприятий, направленных на гражданское и патриотическое воспитание, молодых граждан Туапсинского городского поселения (проведение мероприятий, посвященных памятным событиям, знаменательным и юбтлейным датам Отечественной истории, Вахта Памяти, организация гражданской кампании "Георгиевская лента" и другие)</t>
  </si>
  <si>
    <t>Проведение мероприятий, направленных на формирование здорового образа жизни молодежи и профилактику безнадзорности и правонарушений среди несовершеннолетних Туапсинского городского поселения</t>
  </si>
  <si>
    <t>Проведение мероприятий, направленных на интеллектуальное, культурное, этическое, эстетическое и духовно-нравственное воспитание молодежи Туапсинского городского поселения (проведение мероприятий, посвященных знаменательным датам, организация деятельности молодежного совета при главе города Туапсе)</t>
  </si>
  <si>
    <t>Организация работы с молодежью по месту жительства. Развитие системы дворовых спортивных площадок и клубов по интересам молодёжи.</t>
  </si>
  <si>
    <t xml:space="preserve">Организация и проведение городских молодежных форумов и тематических смен для молодежи. Обеспечение участия молодежи Туапсинского городского поселения в краевых и районных тематических сменах </t>
  </si>
  <si>
    <t>Организационное и материально-техническое укрепление базы, развитие деятельности муниципального казенного учреждения "Туапсинский городской молодежный центр", молодежных клубов по интересам и общественных объединений зарегистрированных в установленном законом порядке</t>
  </si>
  <si>
    <t>Организация работы спортивно-игровых площадок по месту жительства и временная трудовая занятость подростков и молодежи</t>
  </si>
  <si>
    <t>Обеспечение деятельности Муниципального казенного учреждения Туапсинского городского поселения "Туапсинский городской молодежный центр" и организация работы специалистов по работе с молодежью</t>
  </si>
  <si>
    <t>Организация и проведение соревнований городского уровня (Турниры, Чемпионаты, Первенства города по видам спорта)</t>
  </si>
  <si>
    <t>Приобретение наградного материала</t>
  </si>
  <si>
    <r>
      <t xml:space="preserve">Комплектование  книжных фондов библиотек  </t>
    </r>
    <r>
      <rPr>
        <b/>
        <sz val="11"/>
        <rFont val="Times New Roman"/>
        <family val="1"/>
        <charset val="204"/>
      </rPr>
      <t>местный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  бюджет</t>
    </r>
  </si>
  <si>
    <r>
      <t xml:space="preserve">Сохранение историко- культурного наследия Туапсинского городского поселения, включающего разработку и раелизацию проектов исследования, восстановления, консервации и музеефикации памятников истории и культуры, их охранных зон 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</si>
  <si>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Укрепление материальной базы учреждений культуры, искусства и кинематографии </t>
    </r>
    <r>
      <rPr>
        <b/>
        <sz val="11"/>
        <rFont val="Times New Roman"/>
        <family val="1"/>
        <charset val="204"/>
      </rPr>
      <t xml:space="preserve"> местный  бюджет</t>
    </r>
  </si>
  <si>
    <r>
      <t xml:space="preserve">Развитие народного творчества и профессионального искусства, организация досуга населения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</si>
  <si>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Чествование юбиляров, выдающихся деятелей культуры, искусства и кинематографии Туапсинского городского поселения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</si>
  <si>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Организация и проведение мероприятий, посвященных памятным датам и знаменательным событиям Международного, Российского и краевого значения, а также иных мероприятий по распоряжениям администрации Туапсинского городского поселения  Туапсинского района и постановлениям Законодательного Собрания Краснодарского края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</si>
  <si>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предоставление субсидий учреждениям культуры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</si>
  <si>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предоставление субсидий учреждениям кинематографии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</si>
  <si>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1"/>
        <rFont val="Times New Roman"/>
        <family val="1"/>
        <charset val="204"/>
      </rPr>
      <t>краевой бюджет</t>
    </r>
  </si>
  <si>
    <r>
      <t xml:space="preserve">субсидии на обеспечение развития и укрепление материально- технической базы, творческой деятельности муниципальных театров  </t>
    </r>
    <r>
      <rPr>
        <b/>
        <sz val="11"/>
        <rFont val="Times New Roman"/>
        <family val="1"/>
        <charset val="204"/>
      </rPr>
      <t>федеральный бюджет</t>
    </r>
  </si>
  <si>
    <r>
      <t xml:space="preserve">обеспечение деятельности Централизованной библиотечной системы </t>
    </r>
    <r>
      <rPr>
        <b/>
        <sz val="11"/>
        <rFont val="Times New Roman"/>
        <family val="1"/>
        <charset val="204"/>
      </rPr>
      <t>местный бюджет</t>
    </r>
  </si>
  <si>
    <r>
      <t xml:space="preserve">обеспечение деятельности Городского организационно- методического центра </t>
    </r>
    <r>
      <rPr>
        <b/>
        <sz val="11"/>
        <rFont val="Times New Roman"/>
        <family val="1"/>
        <charset val="204"/>
      </rPr>
      <t xml:space="preserve"> местный бюджет</t>
    </r>
  </si>
  <si>
    <r>
      <t xml:space="preserve">обеспечение деятельности Централизованной бухгалтерии культуры </t>
    </r>
    <r>
      <rPr>
        <b/>
        <sz val="11"/>
        <rFont val="Times New Roman"/>
        <family val="1"/>
        <charset val="204"/>
      </rPr>
      <t>местный бюджет</t>
    </r>
  </si>
  <si>
    <t>Подготовка изменений в генеральные планы муниципальных образований Краснодарского края</t>
  </si>
  <si>
    <t>Подготовка градостроительной и землеустроительной документации города Туапсе</t>
  </si>
  <si>
    <t>Обеспечение доступным и комфортным жильем молодых семей проживающих на территории города Туапсе</t>
  </si>
  <si>
    <t>Создание условий для предоставления транспортных услуг населению города Туапсе</t>
  </si>
  <si>
    <t>Организация предоставления транспортных услуг населению и развитие транспортной инфраструктуры города Туапсе</t>
  </si>
  <si>
    <t>Финансовый резерв на предупреждение и ликвидацию чрезвычайных ситуаций на территории города Туапсе</t>
  </si>
  <si>
    <t>Ремонт подпорной стены на городском кладбище по ул.Калараша</t>
  </si>
  <si>
    <t>Восполнение резерва материальных ресурсов для ликвидации ЧС</t>
  </si>
  <si>
    <t>Расчистка русел рек, ручьев и малых водотоков от мусора, дикой поросли, карчей, наносов в границах Туапсинского городского поселения</t>
  </si>
  <si>
    <t>Страхование вероятного вреда, который может быть причинен в результате аварии берегоукрепительных сооружений р.Паук</t>
  </si>
  <si>
    <t>Техническое обслуживание и ремонт оборудования автоматизированной системы оперативного контроля и мониторинга паводковой ситуации</t>
  </si>
  <si>
    <t>Обслуживание сигнализатора уровня воды КИМГ-СП2»(2шт)</t>
  </si>
  <si>
    <t>Техническое обслуживание аппаратуры АСО-8</t>
  </si>
  <si>
    <t>Техническое обслуживание электросирен</t>
  </si>
  <si>
    <t>Обеспечение функционирования линий связи от ЕДДС города Туапсе до громкоговорителей</t>
  </si>
  <si>
    <t>Ремонт громкоговорителей</t>
  </si>
  <si>
    <t>Изготовление памяток населению по действиям при возникновении ЧС</t>
  </si>
  <si>
    <t xml:space="preserve">Расходы на передачу полномочий по созданию, содержанию и организации деятельности АСС и (или) АСФ на территории города Туапсе </t>
  </si>
  <si>
    <t>Внесение органом местного самоуправления обязательных взносов на капитальный ремонт общего имущества  за муниципальные помещения, расположенные в многоквартирных домах.</t>
  </si>
  <si>
    <t xml:space="preserve">Капитальный и текущий ремонт муниципальных жилых помещений                                                         </t>
  </si>
  <si>
    <t>Выполнение капитального и текущего ремонта внутриквартирных инженерных систем электроснабжения, холодного и горячего водоснабжения, тепломнабжения, газового оборудования в муниципальных жилых помещениях, с приведением их в соответствие с требованиями федерального законодательства об энергосбережении</t>
  </si>
  <si>
    <t>Плата за технологическое присоединение муниципальных объектов к сетям электроснабжения</t>
  </si>
  <si>
    <t>Содержание фонтанов</t>
  </si>
  <si>
    <t>Профилактическая дезинсекция против клещей</t>
  </si>
  <si>
    <t>Приобретение специализированной техники (рециклер асфальтобетона)</t>
  </si>
  <si>
    <t>Приобретение лавочек и урн, малых архитектурных форм для благоустройства города</t>
  </si>
  <si>
    <t>Выполнение проектно-изыскательских работ по объекту "Капитальный ремонт глубоководного выпуска с ОС в море (ВК) в г. Туапсе"</t>
  </si>
  <si>
    <t>Капитальный ремонт участка ливневой канализации в районе дома №2-4 по ул.Калараша</t>
  </si>
  <si>
    <t>Строительство, реконструкция, капитальный ремонт, ремонт и содержание автомобильных дорог города Туапсе</t>
  </si>
  <si>
    <t>Реализация мероприятий по гармонизации межнациональных отношений и развитию национальных культур в городе Туапсе</t>
  </si>
  <si>
    <t>Сохранение памяти погибших при защите отечества</t>
  </si>
  <si>
    <t>Реализация мероприятий по востановлению и сохранению воинских захоронений на территории Туапсинского городского поселения</t>
  </si>
  <si>
    <t>Реализация мероприятий федеральной целевой программы "Увековечение памяти погибших при защите Отечества на 2019-2024 годы"  местный бюджет</t>
  </si>
  <si>
    <t>Расходы на обеспечение деятельности (оказание услуг) муниципальных учреждений</t>
  </si>
  <si>
    <t>Мероприятия по созданию условий для осуществления управленческих функций органов местного самоуправления</t>
  </si>
  <si>
    <t>Мероприятия направленные на увеличение доходной части бюджета</t>
  </si>
  <si>
    <t>Субсидия на выполнение муниципального задания МБУ "Управление земельных ресурсов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</si>
  <si>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</t>
  </si>
  <si>
    <t>Государственная программа Краснодарского края "Доступная среда"</t>
  </si>
  <si>
    <t>Благоустройство территории Центрального пляжа в г. Туапсе Краснодарского края</t>
  </si>
  <si>
    <t>(авторский надзор)</t>
  </si>
  <si>
    <t xml:space="preserve">Разработка проектно-сметной документации, прохождение экспертизы, геодезическая съемка, авторский надзор </t>
  </si>
  <si>
    <t>Брендирование объектов по реализованным региональным проектам</t>
  </si>
  <si>
    <t>Смотр-конкурс на лучшее архитектурное произведение 2018-2022гг.</t>
  </si>
  <si>
    <t>Распределительный газопровод низкого давления район ул. Новицкого в г. Туапсе - 1 очередь</t>
  </si>
  <si>
    <t>Распределительныйгазопровод низкого давления к многоквартирным жилым домам по ул. М. Жукова от дома №19 до №33 в г. Туапсе</t>
  </si>
  <si>
    <t>Распределительныйгазопровод низкого давления к многоквартирным жилым домам по Фрунзе, №22, 24, 26 в г.Туапсе</t>
  </si>
  <si>
    <t>Мероприятия по техническому обслуживанию, эксплуатации и ремонту газопроводов</t>
  </si>
  <si>
    <t>Развитие систем теплоснабжения</t>
  </si>
  <si>
    <t>Актуализация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</si>
</sst>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"/>
    <numFmt numFmtId="168" formatCode="#,##0.0_ ;\-#,##0.0\ 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0"/>
      <color theme="4"/>
      <name val="Arial"/>
      <family val="2"/>
      <charset val="204"/>
    </font>
    <font>
      <sz val="10"/>
      <name val="Arial"/>
    </font>
    <font>
      <b/>
      <sz val="9"/>
      <color indexed="81"/>
      <name val="Tahoma"/>
      <charset val="1"/>
    </font>
    <font>
      <sz val="10"/>
      <color theme="0"/>
      <name val="Times New Roman"/>
      <family val="1"/>
      <charset val="204"/>
    </font>
    <font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164" fontId="1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</cellStyleXfs>
  <cellXfs count="718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4" fillId="3" borderId="16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20" fillId="3" borderId="2" xfId="7" applyFont="1" applyFill="1" applyBorder="1" applyAlignment="1" applyProtection="1">
      <alignment horizontal="left" vertical="top" wrapText="1"/>
    </xf>
    <xf numFmtId="165" fontId="5" fillId="3" borderId="2" xfId="6" applyNumberFormat="1" applyFont="1" applyFill="1" applyBorder="1" applyAlignment="1" applyProtection="1">
      <alignment horizontal="center" vertical="center" wrapText="1"/>
    </xf>
    <xf numFmtId="0" fontId="1" fillId="3" borderId="2" xfId="1" applyFill="1" applyBorder="1"/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28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/>
    <xf numFmtId="0" fontId="17" fillId="5" borderId="2" xfId="1" applyFont="1" applyFill="1" applyBorder="1" applyAlignment="1">
      <alignment horizontal="center" vertical="center" wrapText="1"/>
    </xf>
    <xf numFmtId="165" fontId="28" fillId="3" borderId="2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>
      <alignment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166" fontId="27" fillId="3" borderId="2" xfId="6" applyNumberFormat="1" applyFont="1" applyFill="1" applyBorder="1" applyAlignment="1" applyProtection="1">
      <alignment horizontal="right" vertical="center" wrapText="1"/>
    </xf>
    <xf numFmtId="0" fontId="4" fillId="6" borderId="14" xfId="1" applyFont="1" applyFill="1" applyBorder="1" applyAlignment="1" applyProtection="1">
      <alignment horizontal="center" vertical="center" wrapText="1"/>
      <protection locked="0"/>
    </xf>
    <xf numFmtId="165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1" applyFont="1" applyFill="1" applyBorder="1" applyAlignment="1" applyProtection="1">
      <alignment horizontal="center" vertical="center" wrapText="1"/>
      <protection locked="0"/>
    </xf>
    <xf numFmtId="165" fontId="5" fillId="6" borderId="2" xfId="6" applyNumberFormat="1" applyFont="1" applyFill="1" applyBorder="1" applyAlignment="1" applyProtection="1">
      <alignment horizontal="center" vertical="center" wrapText="1"/>
    </xf>
    <xf numFmtId="165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18" xfId="1" applyFont="1" applyFill="1" applyBorder="1" applyAlignment="1" applyProtection="1">
      <alignment horizontal="center" vertical="center" wrapText="1"/>
      <protection locked="0"/>
    </xf>
    <xf numFmtId="0" fontId="4" fillId="6" borderId="16" xfId="1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left" vertical="center" wrapText="1"/>
      <protection locked="0"/>
    </xf>
    <xf numFmtId="165" fontId="5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 wrapText="1"/>
    </xf>
    <xf numFmtId="0" fontId="11" fillId="3" borderId="2" xfId="1" applyFont="1" applyFill="1" applyBorder="1" applyAlignment="1">
      <alignment horizontal="center"/>
    </xf>
    <xf numFmtId="0" fontId="11" fillId="3" borderId="2" xfId="1" applyFont="1" applyFill="1" applyBorder="1"/>
    <xf numFmtId="0" fontId="11" fillId="3" borderId="3" xfId="1" applyFont="1" applyFill="1" applyBorder="1"/>
    <xf numFmtId="0" fontId="11" fillId="3" borderId="3" xfId="1" applyFont="1" applyFill="1" applyBorder="1" applyAlignment="1">
      <alignment horizontal="center"/>
    </xf>
    <xf numFmtId="2" fontId="11" fillId="3" borderId="2" xfId="1" applyNumberFormat="1" applyFont="1" applyFill="1" applyBorder="1" applyAlignment="1">
      <alignment horizontal="center"/>
    </xf>
    <xf numFmtId="165" fontId="24" fillId="3" borderId="2" xfId="6" applyNumberFormat="1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Protection="1">
      <protection locked="0"/>
    </xf>
    <xf numFmtId="165" fontId="28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1" applyFont="1" applyFill="1" applyBorder="1" applyAlignment="1" applyProtection="1">
      <alignment horizontal="left" vertical="center" wrapText="1"/>
      <protection locked="0"/>
    </xf>
    <xf numFmtId="0" fontId="4" fillId="6" borderId="21" xfId="1" applyFont="1" applyFill="1" applyBorder="1" applyAlignment="1" applyProtection="1">
      <alignment horizontal="center" vertical="center" wrapText="1"/>
      <protection locked="0"/>
    </xf>
    <xf numFmtId="0" fontId="4" fillId="6" borderId="18" xfId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26" fillId="3" borderId="18" xfId="1" applyFont="1" applyFill="1" applyBorder="1" applyAlignment="1" applyProtection="1">
      <alignment horizontal="center" vertical="center" wrapText="1"/>
      <protection locked="0"/>
    </xf>
    <xf numFmtId="0" fontId="9" fillId="6" borderId="30" xfId="1" applyFont="1" applyFill="1" applyBorder="1" applyAlignment="1" applyProtection="1">
      <alignment horizontal="center" vertical="center" wrapText="1"/>
      <protection locked="0"/>
    </xf>
    <xf numFmtId="0" fontId="24" fillId="6" borderId="18" xfId="0" applyFont="1" applyFill="1" applyBorder="1" applyAlignment="1">
      <alignment horizontal="left" vertical="top" wrapText="1"/>
    </xf>
    <xf numFmtId="0" fontId="4" fillId="6" borderId="30" xfId="1" applyFont="1" applyFill="1" applyBorder="1" applyAlignment="1" applyProtection="1">
      <alignment horizontal="center" vertical="center" wrapText="1"/>
      <protection locked="0"/>
    </xf>
    <xf numFmtId="0" fontId="4" fillId="6" borderId="3" xfId="1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>
      <alignment horizontal="left" vertical="top" wrapText="1"/>
    </xf>
    <xf numFmtId="0" fontId="31" fillId="6" borderId="2" xfId="0" applyFont="1" applyFill="1" applyBorder="1" applyAlignment="1">
      <alignment horizontal="center" vertical="center" wrapText="1"/>
    </xf>
    <xf numFmtId="0" fontId="1" fillId="6" borderId="2" xfId="1" applyFill="1" applyBorder="1" applyProtection="1">
      <protection locked="0"/>
    </xf>
    <xf numFmtId="0" fontId="28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1" applyFont="1" applyFill="1" applyBorder="1" applyAlignment="1">
      <alignment horizontal="left" vertical="top" wrapText="1"/>
    </xf>
    <xf numFmtId="0" fontId="22" fillId="6" borderId="2" xfId="1" applyFont="1" applyFill="1" applyBorder="1" applyAlignment="1">
      <alignment horizontal="center" vertical="center"/>
    </xf>
    <xf numFmtId="0" fontId="15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2" xfId="1" applyFill="1" applyBorder="1"/>
    <xf numFmtId="165" fontId="20" fillId="3" borderId="2" xfId="6" applyNumberFormat="1" applyFont="1" applyFill="1" applyBorder="1" applyAlignment="1" applyProtection="1">
      <alignment horizontal="center" vertical="center" wrapText="1"/>
      <protection locked="0"/>
    </xf>
    <xf numFmtId="167" fontId="15" fillId="3" borderId="2" xfId="4" applyNumberFormat="1" applyFont="1" applyFill="1" applyBorder="1" applyAlignment="1">
      <alignment horizontal="center" vertical="center" wrapText="1"/>
    </xf>
    <xf numFmtId="167" fontId="15" fillId="3" borderId="2" xfId="4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66" fontId="22" fillId="3" borderId="2" xfId="1" applyNumberFormat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167" fontId="15" fillId="3" borderId="2" xfId="4" applyNumberFormat="1" applyFont="1" applyFill="1" applyBorder="1" applyAlignment="1">
      <alignment horizontal="center" vertical="top"/>
    </xf>
    <xf numFmtId="0" fontId="22" fillId="3" borderId="2" xfId="1" applyFont="1" applyFill="1" applyBorder="1" applyAlignment="1">
      <alignment horizontal="center" vertical="top"/>
    </xf>
    <xf numFmtId="0" fontId="1" fillId="3" borderId="21" xfId="1" applyFill="1" applyBorder="1" applyAlignment="1"/>
    <xf numFmtId="0" fontId="22" fillId="3" borderId="6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 wrapText="1"/>
    </xf>
    <xf numFmtId="0" fontId="22" fillId="6" borderId="6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8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10" fillId="3" borderId="2" xfId="0" applyNumberFormat="1" applyFont="1" applyFill="1" applyBorder="1" applyAlignment="1" applyProtection="1">
      <alignment horizontal="right" vertical="center"/>
      <protection locked="0"/>
    </xf>
    <xf numFmtId="166" fontId="3" fillId="3" borderId="2" xfId="0" applyNumberFormat="1" applyFont="1" applyFill="1" applyBorder="1" applyAlignment="1" applyProtection="1">
      <alignment horizontal="right" vertical="center"/>
      <protection locked="0"/>
    </xf>
    <xf numFmtId="166" fontId="27" fillId="3" borderId="7" xfId="6" applyNumberFormat="1" applyFont="1" applyFill="1" applyBorder="1" applyAlignment="1" applyProtection="1">
      <alignment horizontal="right" vertical="center" wrapText="1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28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1" applyFont="1" applyFill="1" applyBorder="1"/>
    <xf numFmtId="166" fontId="14" fillId="3" borderId="6" xfId="1" applyNumberFormat="1" applyFont="1" applyFill="1" applyBorder="1"/>
    <xf numFmtId="0" fontId="0" fillId="3" borderId="2" xfId="0" applyFill="1" applyBorder="1" applyAlignment="1">
      <alignment horizontal="center" vertical="center"/>
    </xf>
    <xf numFmtId="2" fontId="27" fillId="3" borderId="27" xfId="6" applyNumberFormat="1" applyFont="1" applyFill="1" applyBorder="1" applyAlignment="1" applyProtection="1">
      <alignment horizontal="right" vertical="center" wrapText="1"/>
    </xf>
    <xf numFmtId="2" fontId="27" fillId="3" borderId="2" xfId="6" applyNumberFormat="1" applyFont="1" applyFill="1" applyBorder="1" applyAlignment="1" applyProtection="1">
      <alignment horizontal="right" vertical="center" wrapText="1"/>
    </xf>
    <xf numFmtId="2" fontId="10" fillId="3" borderId="2" xfId="0" applyNumberFormat="1" applyFont="1" applyFill="1" applyBorder="1" applyAlignment="1" applyProtection="1">
      <alignment horizontal="right" vertical="center"/>
      <protection locked="0"/>
    </xf>
    <xf numFmtId="2" fontId="27" fillId="3" borderId="7" xfId="6" applyNumberFormat="1" applyFont="1" applyFill="1" applyBorder="1" applyAlignment="1" applyProtection="1">
      <alignment horizontal="right" vertical="center" wrapText="1"/>
    </xf>
    <xf numFmtId="2" fontId="10" fillId="3" borderId="7" xfId="0" applyNumberFormat="1" applyFont="1" applyFill="1" applyBorder="1" applyAlignment="1" applyProtection="1">
      <alignment horizontal="right" vertical="center"/>
      <protection locked="0"/>
    </xf>
    <xf numFmtId="0" fontId="17" fillId="5" borderId="21" xfId="1" applyFont="1" applyFill="1" applyBorder="1" applyAlignment="1">
      <alignment horizontal="center" vertical="center" wrapText="1"/>
    </xf>
    <xf numFmtId="166" fontId="23" fillId="3" borderId="2" xfId="6" applyNumberFormat="1" applyFont="1" applyFill="1" applyBorder="1" applyAlignment="1" applyProtection="1">
      <alignment horizontal="center" vertical="center" wrapText="1"/>
    </xf>
    <xf numFmtId="166" fontId="24" fillId="3" borderId="2" xfId="6" applyNumberFormat="1" applyFont="1" applyFill="1" applyBorder="1" applyAlignment="1" applyProtection="1">
      <alignment horizontal="right" vertical="center" wrapText="1"/>
    </xf>
    <xf numFmtId="166" fontId="24" fillId="3" borderId="2" xfId="0" applyNumberFormat="1" applyFont="1" applyFill="1" applyBorder="1" applyAlignment="1" applyProtection="1">
      <alignment horizontal="right" vertical="center"/>
      <protection locked="0"/>
    </xf>
    <xf numFmtId="2" fontId="23" fillId="3" borderId="2" xfId="6" applyNumberFormat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 wrapText="1"/>
      <protection locked="0"/>
    </xf>
    <xf numFmtId="0" fontId="28" fillId="6" borderId="0" xfId="3" applyNumberFormat="1" applyFont="1" applyFill="1" applyBorder="1" applyAlignment="1" applyProtection="1">
      <alignment horizontal="center" vertical="center" wrapText="1"/>
      <protection locked="0"/>
    </xf>
    <xf numFmtId="0" fontId="15" fillId="6" borderId="3" xfId="1" applyFont="1" applyFill="1" applyBorder="1" applyAlignment="1" applyProtection="1">
      <alignment horizontal="center" vertical="center" wrapText="1"/>
      <protection locked="0"/>
    </xf>
    <xf numFmtId="0" fontId="28" fillId="6" borderId="3" xfId="3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right" vertical="center"/>
      <protection locked="0"/>
    </xf>
    <xf numFmtId="49" fontId="3" fillId="3" borderId="9" xfId="0" applyNumberFormat="1" applyFont="1" applyFill="1" applyBorder="1" applyAlignment="1" applyProtection="1">
      <alignment horizontal="right" vertical="center"/>
      <protection locked="0"/>
    </xf>
    <xf numFmtId="165" fontId="5" fillId="6" borderId="3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ill="1" applyBorder="1" applyAlignment="1">
      <alignment horizontal="center" vertical="center"/>
    </xf>
    <xf numFmtId="165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1" applyFill="1" applyBorder="1"/>
    <xf numFmtId="165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ill="1" applyBorder="1" applyProtection="1"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166" fontId="22" fillId="2" borderId="2" xfId="1" applyNumberFormat="1" applyFont="1" applyFill="1" applyBorder="1" applyAlignment="1">
      <alignment horizontal="center" vertical="center"/>
    </xf>
    <xf numFmtId="166" fontId="1" fillId="3" borderId="2" xfId="1" applyNumberFormat="1" applyFill="1" applyBorder="1" applyAlignment="1">
      <alignment horizontal="center" vertical="center"/>
    </xf>
    <xf numFmtId="166" fontId="29" fillId="3" borderId="21" xfId="1" applyNumberFormat="1" applyFont="1" applyFill="1" applyBorder="1" applyAlignment="1">
      <alignment horizontal="center" vertical="center"/>
    </xf>
    <xf numFmtId="166" fontId="14" fillId="3" borderId="2" xfId="1" applyNumberFormat="1" applyFont="1" applyFill="1" applyBorder="1" applyAlignment="1">
      <alignment horizontal="center" vertical="center"/>
    </xf>
    <xf numFmtId="164" fontId="14" fillId="6" borderId="2" xfId="1" applyNumberFormat="1" applyFont="1" applyFill="1" applyBorder="1" applyAlignment="1" applyProtection="1">
      <alignment horizontal="center" vertical="center"/>
      <protection locked="0"/>
    </xf>
    <xf numFmtId="9" fontId="11" fillId="3" borderId="2" xfId="1" applyNumberFormat="1" applyFont="1" applyFill="1" applyBorder="1"/>
    <xf numFmtId="164" fontId="1" fillId="3" borderId="2" xfId="1" applyNumberFormat="1" applyFill="1" applyBorder="1" applyAlignment="1">
      <alignment horizontal="center" vertical="center"/>
    </xf>
    <xf numFmtId="166" fontId="24" fillId="2" borderId="35" xfId="0" applyNumberFormat="1" applyFont="1" applyFill="1" applyBorder="1" applyAlignment="1">
      <alignment horizontal="center" vertical="center" wrapText="1"/>
    </xf>
    <xf numFmtId="166" fontId="24" fillId="3" borderId="2" xfId="1" applyNumberFormat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vertical="center" wrapText="1"/>
    </xf>
    <xf numFmtId="166" fontId="10" fillId="3" borderId="2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6" borderId="2" xfId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2" xfId="1" applyNumberFormat="1" applyFont="1" applyFill="1" applyBorder="1" applyAlignment="1">
      <alignment horizontal="center" vertical="center"/>
    </xf>
    <xf numFmtId="2" fontId="20" fillId="5" borderId="2" xfId="1" applyNumberFormat="1" applyFont="1" applyFill="1" applyBorder="1" applyAlignment="1">
      <alignment horizontal="center" vertical="center"/>
    </xf>
    <xf numFmtId="0" fontId="28" fillId="5" borderId="21" xfId="0" applyFont="1" applyFill="1" applyBorder="1" applyAlignment="1" applyProtection="1">
      <alignment horizontal="center" vertical="center" wrapText="1"/>
    </xf>
    <xf numFmtId="166" fontId="23" fillId="3" borderId="2" xfId="6" applyNumberFormat="1" applyFont="1" applyFill="1" applyBorder="1" applyAlignment="1" applyProtection="1">
      <alignment horizontal="right" vertical="center" wrapText="1"/>
    </xf>
    <xf numFmtId="0" fontId="30" fillId="6" borderId="2" xfId="1" applyFont="1" applyFill="1" applyBorder="1" applyAlignment="1" applyProtection="1">
      <alignment horizontal="center" vertical="center"/>
      <protection locked="0"/>
    </xf>
    <xf numFmtId="0" fontId="1" fillId="4" borderId="0" xfId="1" applyFill="1" applyProtection="1">
      <protection locked="0"/>
    </xf>
    <xf numFmtId="0" fontId="1" fillId="4" borderId="0" xfId="1" applyFill="1"/>
    <xf numFmtId="0" fontId="30" fillId="6" borderId="2" xfId="1" applyFont="1" applyFill="1" applyBorder="1" applyAlignment="1">
      <alignment horizontal="center" vertical="center"/>
    </xf>
    <xf numFmtId="165" fontId="26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 wrapText="1"/>
    </xf>
    <xf numFmtId="0" fontId="11" fillId="2" borderId="6" xfId="1" applyFont="1" applyFill="1" applyBorder="1" applyAlignment="1">
      <alignment wrapText="1"/>
    </xf>
    <xf numFmtId="0" fontId="11" fillId="2" borderId="2" xfId="1" applyFont="1" applyFill="1" applyBorder="1"/>
    <xf numFmtId="0" fontId="3" fillId="2" borderId="2" xfId="1" applyFont="1" applyFill="1" applyBorder="1" applyAlignment="1" applyProtection="1">
      <protection locked="0"/>
    </xf>
    <xf numFmtId="165" fontId="2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ill="1" applyBorder="1" applyProtection="1">
      <protection locked="0"/>
    </xf>
    <xf numFmtId="9" fontId="11" fillId="2" borderId="2" xfId="1" applyNumberFormat="1" applyFont="1" applyFill="1" applyBorder="1"/>
    <xf numFmtId="0" fontId="22" fillId="2" borderId="26" xfId="0" applyFont="1" applyFill="1" applyBorder="1" applyAlignment="1">
      <alignment vertical="top" wrapText="1"/>
    </xf>
    <xf numFmtId="0" fontId="22" fillId="2" borderId="2" xfId="1" applyFont="1" applyFill="1" applyBorder="1" applyAlignment="1">
      <alignment horizontal="left" wrapText="1"/>
    </xf>
    <xf numFmtId="0" fontId="24" fillId="2" borderId="2" xfId="1" applyFont="1" applyFill="1" applyBorder="1" applyAlignment="1">
      <alignment horizontal="center" vertical="center" wrapText="1"/>
    </xf>
    <xf numFmtId="166" fontId="24" fillId="2" borderId="21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horizontal="center" vertical="center"/>
    </xf>
    <xf numFmtId="166" fontId="24" fillId="2" borderId="2" xfId="1" applyNumberFormat="1" applyFont="1" applyFill="1" applyBorder="1" applyAlignment="1">
      <alignment vertical="center"/>
    </xf>
    <xf numFmtId="166" fontId="24" fillId="2" borderId="2" xfId="1" applyNumberFormat="1" applyFont="1" applyFill="1" applyBorder="1" applyAlignment="1"/>
    <xf numFmtId="0" fontId="22" fillId="2" borderId="12" xfId="0" applyFont="1" applyFill="1" applyBorder="1" applyAlignment="1">
      <alignment vertical="top" wrapText="1"/>
    </xf>
    <xf numFmtId="165" fontId="20" fillId="2" borderId="2" xfId="6" applyNumberFormat="1" applyFont="1" applyFill="1" applyBorder="1" applyAlignment="1" applyProtection="1">
      <alignment horizontal="center" vertical="center" wrapText="1"/>
      <protection locked="0"/>
    </xf>
    <xf numFmtId="0" fontId="24" fillId="2" borderId="12" xfId="0" applyFont="1" applyFill="1" applyBorder="1" applyAlignment="1">
      <alignment vertical="top" wrapText="1"/>
    </xf>
    <xf numFmtId="0" fontId="24" fillId="2" borderId="26" xfId="0" applyFont="1" applyFill="1" applyBorder="1" applyAlignment="1">
      <alignment vertical="top" wrapText="1"/>
    </xf>
    <xf numFmtId="0" fontId="24" fillId="2" borderId="2" xfId="1" applyFont="1" applyFill="1" applyBorder="1"/>
    <xf numFmtId="166" fontId="22" fillId="2" borderId="35" xfId="0" applyNumberFormat="1" applyFont="1" applyFill="1" applyBorder="1" applyAlignment="1" applyProtection="1">
      <alignment horizontal="center" vertical="center"/>
      <protection locked="0"/>
    </xf>
    <xf numFmtId="166" fontId="22" fillId="2" borderId="35" xfId="0" applyNumberFormat="1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top" wrapText="1"/>
    </xf>
    <xf numFmtId="166" fontId="24" fillId="2" borderId="23" xfId="1" applyNumberFormat="1" applyFont="1" applyFill="1" applyBorder="1" applyAlignment="1">
      <alignment horizontal="center" vertical="center"/>
    </xf>
    <xf numFmtId="166" fontId="24" fillId="2" borderId="6" xfId="1" applyNumberFormat="1" applyFont="1" applyFill="1" applyBorder="1" applyAlignment="1">
      <alignment horizontal="center" vertical="center"/>
    </xf>
    <xf numFmtId="166" fontId="24" fillId="2" borderId="25" xfId="1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166" fontId="24" fillId="2" borderId="28" xfId="1" applyNumberFormat="1" applyFont="1" applyFill="1" applyBorder="1" applyAlignment="1">
      <alignment horizontal="center" vertical="center" wrapText="1"/>
    </xf>
    <xf numFmtId="166" fontId="24" fillId="2" borderId="31" xfId="1" applyNumberFormat="1" applyFont="1" applyFill="1" applyBorder="1" applyAlignment="1">
      <alignment horizontal="center" vertical="center"/>
    </xf>
    <xf numFmtId="166" fontId="24" fillId="2" borderId="3" xfId="1" applyNumberFormat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8" fillId="2" borderId="0" xfId="0" applyFont="1" applyFill="1" applyAlignment="1">
      <alignment wrapText="1"/>
    </xf>
    <xf numFmtId="166" fontId="1" fillId="2" borderId="2" xfId="1" applyNumberForma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66" fontId="20" fillId="2" borderId="21" xfId="1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wrapText="1"/>
    </xf>
    <xf numFmtId="166" fontId="1" fillId="2" borderId="6" xfId="1" applyNumberForma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3" xfId="1" applyFill="1" applyBorder="1"/>
    <xf numFmtId="2" fontId="24" fillId="2" borderId="2" xfId="1" applyNumberFormat="1" applyFont="1" applyFill="1" applyBorder="1" applyAlignment="1">
      <alignment horizontal="center" vertical="center"/>
    </xf>
    <xf numFmtId="166" fontId="25" fillId="2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1" applyFont="1" applyFill="1" applyBorder="1" applyAlignment="1" applyProtection="1">
      <alignment horizontal="center" vertical="center"/>
      <protection locked="0"/>
    </xf>
    <xf numFmtId="0" fontId="24" fillId="2" borderId="21" xfId="1" applyFont="1" applyFill="1" applyBorder="1" applyAlignment="1">
      <alignment horizontal="center" vertical="center" wrapText="1"/>
    </xf>
    <xf numFmtId="166" fontId="24" fillId="2" borderId="11" xfId="0" applyNumberFormat="1" applyFont="1" applyFill="1" applyBorder="1" applyAlignment="1">
      <alignment horizontal="center" vertical="center" wrapText="1"/>
    </xf>
    <xf numFmtId="0" fontId="28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166" fontId="3" fillId="3" borderId="34" xfId="0" applyNumberFormat="1" applyFont="1" applyFill="1" applyBorder="1" applyAlignment="1" applyProtection="1">
      <alignment horizontal="right" vertical="center"/>
      <protection locked="0"/>
    </xf>
    <xf numFmtId="166" fontId="24" fillId="3" borderId="35" xfId="0" applyNumberFormat="1" applyFont="1" applyFill="1" applyBorder="1" applyAlignment="1">
      <alignment horizontal="center" vertical="center"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165" fontId="5" fillId="6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1" applyFill="1" applyBorder="1" applyProtection="1">
      <protection locked="0"/>
    </xf>
    <xf numFmtId="0" fontId="25" fillId="2" borderId="21" xfId="0" applyFont="1" applyFill="1" applyBorder="1" applyAlignment="1">
      <alignment vertical="top" wrapText="1"/>
    </xf>
    <xf numFmtId="166" fontId="23" fillId="0" borderId="3" xfId="6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>
      <alignment vertical="top" wrapText="1"/>
    </xf>
    <xf numFmtId="0" fontId="26" fillId="2" borderId="2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/>
    <xf numFmtId="166" fontId="24" fillId="0" borderId="2" xfId="1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 wrapText="1"/>
    </xf>
    <xf numFmtId="166" fontId="24" fillId="2" borderId="2" xfId="1" applyNumberFormat="1" applyFont="1" applyFill="1" applyBorder="1"/>
    <xf numFmtId="0" fontId="24" fillId="2" borderId="2" xfId="1" applyFont="1" applyFill="1" applyBorder="1" applyAlignment="1">
      <alignment wrapText="1"/>
    </xf>
    <xf numFmtId="166" fontId="20" fillId="2" borderId="31" xfId="1" applyNumberFormat="1" applyFont="1" applyFill="1" applyBorder="1" applyAlignment="1">
      <alignment horizontal="center" vertical="center"/>
    </xf>
    <xf numFmtId="0" fontId="20" fillId="5" borderId="2" xfId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1" fillId="5" borderId="6" xfId="1" applyFill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166" fontId="27" fillId="3" borderId="9" xfId="6" applyNumberFormat="1" applyFont="1" applyFill="1" applyBorder="1" applyAlignment="1" applyProtection="1">
      <alignment horizontal="right" vertical="center" wrapText="1"/>
    </xf>
    <xf numFmtId="166" fontId="23" fillId="3" borderId="3" xfId="6" applyNumberFormat="1" applyFont="1" applyFill="1" applyBorder="1" applyAlignment="1" applyProtection="1">
      <alignment horizontal="center" vertical="center" wrapText="1"/>
    </xf>
    <xf numFmtId="0" fontId="1" fillId="3" borderId="3" xfId="1" applyFill="1" applyBorder="1" applyProtection="1">
      <protection locked="0"/>
    </xf>
    <xf numFmtId="166" fontId="24" fillId="2" borderId="3" xfId="0" applyNumberFormat="1" applyFont="1" applyFill="1" applyBorder="1" applyAlignment="1">
      <alignment horizontal="center" vertical="center" wrapText="1"/>
    </xf>
    <xf numFmtId="166" fontId="1" fillId="3" borderId="3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6" fontId="24" fillId="3" borderId="3" xfId="0" applyNumberFormat="1" applyFont="1" applyFill="1" applyBorder="1" applyAlignment="1">
      <alignment horizontal="center" vertical="center" wrapText="1"/>
    </xf>
    <xf numFmtId="0" fontId="1" fillId="6" borderId="3" xfId="1" applyFill="1" applyBorder="1" applyProtection="1">
      <protection locked="0"/>
    </xf>
    <xf numFmtId="166" fontId="24" fillId="2" borderId="31" xfId="0" applyNumberFormat="1" applyFont="1" applyFill="1" applyBorder="1" applyAlignment="1">
      <alignment horizontal="center" vertical="center" wrapText="1"/>
    </xf>
    <xf numFmtId="166" fontId="24" fillId="3" borderId="3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17" fillId="0" borderId="25" xfId="1" applyFont="1" applyBorder="1" applyAlignment="1">
      <alignment horizontal="center" vertical="center" wrapText="1"/>
    </xf>
    <xf numFmtId="0" fontId="34" fillId="0" borderId="38" xfId="0" applyFont="1" applyBorder="1" applyAlignment="1">
      <alignment wrapText="1"/>
    </xf>
    <xf numFmtId="167" fontId="15" fillId="6" borderId="2" xfId="4" applyNumberFormat="1" applyFont="1" applyFill="1" applyBorder="1" applyAlignment="1">
      <alignment horizontal="center" vertical="top"/>
    </xf>
    <xf numFmtId="166" fontId="22" fillId="6" borderId="2" xfId="1" applyNumberFormat="1" applyFont="1" applyFill="1" applyBorder="1" applyAlignment="1">
      <alignment horizontal="center" vertical="top"/>
    </xf>
    <xf numFmtId="0" fontId="22" fillId="6" borderId="2" xfId="1" applyFont="1" applyFill="1" applyBorder="1" applyAlignment="1">
      <alignment horizontal="center" vertical="top"/>
    </xf>
    <xf numFmtId="0" fontId="22" fillId="6" borderId="3" xfId="1" applyFont="1" applyFill="1" applyBorder="1" applyAlignment="1">
      <alignment horizontal="center" vertical="center"/>
    </xf>
    <xf numFmtId="167" fontId="22" fillId="6" borderId="2" xfId="1" applyNumberFormat="1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wrapText="1"/>
    </xf>
    <xf numFmtId="0" fontId="11" fillId="0" borderId="2" xfId="1" applyFont="1" applyFill="1" applyBorder="1" applyAlignment="1">
      <alignment wrapText="1"/>
    </xf>
    <xf numFmtId="0" fontId="22" fillId="6" borderId="18" xfId="0" applyFont="1" applyFill="1" applyBorder="1" applyAlignment="1">
      <alignment vertical="center" wrapText="1"/>
    </xf>
    <xf numFmtId="0" fontId="22" fillId="6" borderId="24" xfId="0" applyFont="1" applyFill="1" applyBorder="1" applyAlignment="1">
      <alignment vertical="center" wrapText="1"/>
    </xf>
    <xf numFmtId="0" fontId="22" fillId="6" borderId="18" xfId="1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vertical="center" wrapText="1"/>
    </xf>
    <xf numFmtId="0" fontId="11" fillId="6" borderId="18" xfId="0" applyFont="1" applyFill="1" applyBorder="1" applyAlignment="1" applyProtection="1">
      <alignment horizontal="left" vertical="center" wrapText="1"/>
      <protection locked="0"/>
    </xf>
    <xf numFmtId="0" fontId="22" fillId="3" borderId="18" xfId="0" applyFont="1" applyFill="1" applyBorder="1" applyAlignment="1">
      <alignment vertical="center" wrapText="1"/>
    </xf>
    <xf numFmtId="0" fontId="22" fillId="6" borderId="20" xfId="0" applyFont="1" applyFill="1" applyBorder="1" applyAlignment="1">
      <alignment vertical="center" wrapText="1"/>
    </xf>
    <xf numFmtId="0" fontId="25" fillId="2" borderId="28" xfId="0" applyFont="1" applyFill="1" applyBorder="1" applyAlignment="1">
      <alignment vertical="top" wrapText="1"/>
    </xf>
    <xf numFmtId="0" fontId="25" fillId="2" borderId="23" xfId="0" applyFont="1" applyFill="1" applyBorder="1" applyAlignment="1">
      <alignment vertical="top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15" fillId="3" borderId="21" xfId="1" applyFont="1" applyFill="1" applyBorder="1" applyAlignment="1" applyProtection="1">
      <alignment horizontal="left" vertical="center" wrapText="1"/>
      <protection locked="0"/>
    </xf>
    <xf numFmtId="0" fontId="15" fillId="6" borderId="18" xfId="1" applyFont="1" applyFill="1" applyBorder="1" applyAlignment="1" applyProtection="1">
      <alignment horizontal="left" vertical="center" wrapText="1"/>
      <protection locked="0"/>
    </xf>
    <xf numFmtId="0" fontId="22" fillId="3" borderId="20" xfId="0" applyFont="1" applyFill="1" applyBorder="1" applyAlignment="1">
      <alignment vertical="center" wrapText="1"/>
    </xf>
    <xf numFmtId="0" fontId="15" fillId="3" borderId="20" xfId="1" applyFont="1" applyFill="1" applyBorder="1" applyAlignment="1" applyProtection="1">
      <alignment horizontal="left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20" xfId="0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 wrapText="1"/>
    </xf>
    <xf numFmtId="0" fontId="20" fillId="3" borderId="20" xfId="1" applyFont="1" applyFill="1" applyBorder="1" applyAlignment="1">
      <alignment horizontal="left"/>
    </xf>
    <xf numFmtId="0" fontId="20" fillId="3" borderId="2" xfId="1" applyFont="1" applyFill="1" applyBorder="1" applyAlignment="1">
      <alignment horizontal="left"/>
    </xf>
    <xf numFmtId="0" fontId="20" fillId="3" borderId="6" xfId="1" applyFont="1" applyFill="1" applyBorder="1" applyAlignment="1">
      <alignment horizontal="left" wrapText="1"/>
    </xf>
    <xf numFmtId="0" fontId="29" fillId="0" borderId="6" xfId="1" applyFont="1" applyBorder="1" applyAlignment="1">
      <alignment wrapText="1"/>
    </xf>
    <xf numFmtId="166" fontId="24" fillId="2" borderId="0" xfId="1" applyNumberFormat="1" applyFont="1" applyFill="1" applyAlignment="1">
      <alignment horizontal="center" vertical="center"/>
    </xf>
    <xf numFmtId="0" fontId="20" fillId="2" borderId="21" xfId="1" applyFont="1" applyFill="1" applyBorder="1" applyAlignment="1">
      <alignment horizontal="center" vertical="center"/>
    </xf>
    <xf numFmtId="166" fontId="1" fillId="2" borderId="21" xfId="1" applyNumberFormat="1" applyFont="1" applyFill="1" applyBorder="1" applyAlignment="1">
      <alignment horizontal="center" vertical="center"/>
    </xf>
    <xf numFmtId="0" fontId="0" fillId="0" borderId="2" xfId="0" applyFill="1" applyBorder="1" applyAlignment="1"/>
    <xf numFmtId="0" fontId="11" fillId="2" borderId="2" xfId="1" applyFont="1" applyFill="1" applyBorder="1" applyAlignment="1">
      <alignment vertical="center"/>
    </xf>
    <xf numFmtId="0" fontId="1" fillId="0" borderId="0" xfId="1"/>
    <xf numFmtId="165" fontId="24" fillId="0" borderId="4" xfId="6" applyNumberFormat="1" applyFont="1" applyFill="1" applyBorder="1" applyAlignment="1" applyProtection="1">
      <alignment vertical="center" wrapText="1"/>
      <protection locked="0"/>
    </xf>
    <xf numFmtId="165" fontId="24" fillId="0" borderId="2" xfId="6" applyNumberFormat="1" applyFont="1" applyFill="1" applyBorder="1" applyAlignment="1" applyProtection="1">
      <alignment vertical="center" wrapText="1"/>
      <protection locked="0"/>
    </xf>
    <xf numFmtId="0" fontId="37" fillId="0" borderId="2" xfId="0" applyFont="1" applyFill="1" applyBorder="1" applyAlignment="1">
      <alignment vertical="top" wrapText="1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>
      <alignment vertical="top" wrapText="1"/>
    </xf>
    <xf numFmtId="0" fontId="0" fillId="0" borderId="20" xfId="0" applyFill="1" applyBorder="1" applyAlignment="1"/>
    <xf numFmtId="166" fontId="20" fillId="0" borderId="3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 applyProtection="1">
      <alignment horizontal="center" vertical="center" wrapText="1"/>
      <protection locked="0"/>
    </xf>
    <xf numFmtId="0" fontId="28" fillId="0" borderId="18" xfId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15" fillId="0" borderId="14" xfId="1" applyFont="1" applyFill="1" applyBorder="1" applyAlignment="1" applyProtection="1">
      <alignment horizontal="center" vertical="center" wrapText="1"/>
      <protection locked="0"/>
    </xf>
    <xf numFmtId="0" fontId="32" fillId="6" borderId="2" xfId="0" applyFont="1" applyFill="1" applyBorder="1" applyAlignment="1">
      <alignment horizontal="left" wrapText="1"/>
    </xf>
    <xf numFmtId="0" fontId="28" fillId="6" borderId="21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29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28" fillId="3" borderId="2" xfId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vertical="center" wrapText="1"/>
    </xf>
    <xf numFmtId="166" fontId="23" fillId="0" borderId="2" xfId="6" applyNumberFormat="1" applyFont="1" applyFill="1" applyBorder="1" applyAlignment="1" applyProtection="1">
      <alignment horizontal="center" vertical="center" wrapText="1"/>
    </xf>
    <xf numFmtId="166" fontId="24" fillId="0" borderId="3" xfId="0" applyNumberFormat="1" applyFont="1" applyFill="1" applyBorder="1" applyAlignment="1" applyProtection="1">
      <alignment horizontal="center" vertical="center"/>
      <protection locked="0"/>
    </xf>
    <xf numFmtId="166" fontId="23" fillId="0" borderId="7" xfId="6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/>
      <protection locked="0"/>
    </xf>
    <xf numFmtId="16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>
      <alignment vertical="center" wrapText="1"/>
    </xf>
    <xf numFmtId="166" fontId="22" fillId="0" borderId="35" xfId="0" applyNumberFormat="1" applyFont="1" applyFill="1" applyBorder="1" applyAlignment="1">
      <alignment horizontal="center" vertical="center" wrapText="1"/>
    </xf>
    <xf numFmtId="165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 wrapText="1"/>
    </xf>
    <xf numFmtId="0" fontId="1" fillId="0" borderId="2" xfId="1" applyBorder="1"/>
    <xf numFmtId="165" fontId="22" fillId="0" borderId="2" xfId="6" applyNumberFormat="1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2" xfId="1" applyFont="1" applyBorder="1" applyAlignment="1">
      <alignment wrapText="1"/>
    </xf>
    <xf numFmtId="0" fontId="0" fillId="0" borderId="0" xfId="0"/>
    <xf numFmtId="0" fontId="1" fillId="0" borderId="2" xfId="1" applyBorder="1"/>
    <xf numFmtId="0" fontId="1" fillId="0" borderId="3" xfId="1" applyBorder="1"/>
    <xf numFmtId="0" fontId="1" fillId="0" borderId="2" xfId="1" applyBorder="1" applyAlignment="1">
      <alignment horizontal="center"/>
    </xf>
    <xf numFmtId="166" fontId="20" fillId="5" borderId="6" xfId="1" applyNumberFormat="1" applyFont="1" applyFill="1" applyBorder="1" applyAlignment="1">
      <alignment horizontal="center" vertical="center"/>
    </xf>
    <xf numFmtId="165" fontId="1" fillId="6" borderId="6" xfId="1" applyNumberForma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>
      <alignment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20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6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/>
    </xf>
    <xf numFmtId="166" fontId="25" fillId="0" borderId="2" xfId="0" applyNumberFormat="1" applyFont="1" applyFill="1" applyBorder="1" applyAlignment="1">
      <alignment horizontal="center" vertical="center"/>
    </xf>
    <xf numFmtId="166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39" fillId="0" borderId="2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/>
    <xf numFmtId="0" fontId="24" fillId="3" borderId="3" xfId="1" applyFont="1" applyFill="1" applyBorder="1"/>
    <xf numFmtId="0" fontId="25" fillId="3" borderId="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top" wrapText="1"/>
    </xf>
    <xf numFmtId="0" fontId="37" fillId="0" borderId="21" xfId="0" applyFont="1" applyFill="1" applyBorder="1" applyAlignment="1">
      <alignment vertical="top" wrapText="1"/>
    </xf>
    <xf numFmtId="166" fontId="24" fillId="0" borderId="21" xfId="1" applyNumberFormat="1" applyFont="1" applyFill="1" applyBorder="1" applyAlignment="1">
      <alignment horizontal="center" vertical="center" wrapText="1"/>
    </xf>
    <xf numFmtId="2" fontId="24" fillId="0" borderId="21" xfId="1" applyNumberFormat="1" applyFont="1" applyFill="1" applyBorder="1" applyAlignment="1">
      <alignment horizontal="center" vertical="center"/>
    </xf>
    <xf numFmtId="2" fontId="24" fillId="0" borderId="31" xfId="1" applyNumberFormat="1" applyFont="1" applyFill="1" applyBorder="1" applyAlignment="1">
      <alignment horizontal="center" vertical="center"/>
    </xf>
    <xf numFmtId="166" fontId="24" fillId="0" borderId="3" xfId="1" applyNumberFormat="1" applyFont="1" applyFill="1" applyBorder="1" applyAlignment="1">
      <alignment horizontal="center" vertical="center"/>
    </xf>
    <xf numFmtId="166" fontId="24" fillId="0" borderId="6" xfId="1" applyNumberFormat="1" applyFont="1" applyFill="1" applyBorder="1" applyAlignment="1">
      <alignment horizontal="center" vertical="center"/>
    </xf>
    <xf numFmtId="166" fontId="24" fillId="0" borderId="25" xfId="1" applyNumberFormat="1" applyFont="1" applyFill="1" applyBorder="1" applyAlignment="1">
      <alignment horizontal="center" vertical="center"/>
    </xf>
    <xf numFmtId="166" fontId="25" fillId="0" borderId="2" xfId="1" applyNumberFormat="1" applyFont="1" applyFill="1" applyBorder="1" applyAlignment="1">
      <alignment horizontal="center" vertical="center"/>
    </xf>
    <xf numFmtId="2" fontId="24" fillId="0" borderId="2" xfId="1" applyNumberFormat="1" applyFont="1" applyFill="1" applyBorder="1" applyAlignment="1">
      <alignment horizontal="center" vertical="center"/>
    </xf>
    <xf numFmtId="166" fontId="24" fillId="0" borderId="24" xfId="1" applyNumberFormat="1" applyFont="1" applyFill="1" applyBorder="1" applyAlignment="1">
      <alignment horizontal="center" vertical="center"/>
    </xf>
    <xf numFmtId="165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2" fillId="6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1" fillId="4" borderId="0" xfId="1" applyFill="1"/>
    <xf numFmtId="0" fontId="20" fillId="0" borderId="0" xfId="0" applyFont="1" applyAlignment="1">
      <alignment wrapText="1"/>
    </xf>
    <xf numFmtId="0" fontId="20" fillId="0" borderId="2" xfId="1" applyFont="1" applyFill="1" applyBorder="1" applyAlignment="1">
      <alignment horizontal="left" wrapText="1"/>
    </xf>
    <xf numFmtId="0" fontId="1" fillId="0" borderId="0" xfId="1" applyProtection="1">
      <protection locked="0"/>
    </xf>
    <xf numFmtId="0" fontId="1" fillId="0" borderId="0" xfId="1" applyProtection="1">
      <protection locked="0"/>
    </xf>
    <xf numFmtId="0" fontId="24" fillId="0" borderId="2" xfId="1" applyFont="1" applyFill="1" applyBorder="1" applyAlignment="1">
      <alignment horizontal="left" vertical="center" wrapText="1"/>
    </xf>
    <xf numFmtId="165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20" fillId="0" borderId="2" xfId="1" applyFont="1" applyBorder="1" applyAlignment="1">
      <alignment horizontal="left"/>
    </xf>
    <xf numFmtId="0" fontId="1" fillId="0" borderId="0" xfId="1"/>
    <xf numFmtId="0" fontId="22" fillId="6" borderId="2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0" fontId="1" fillId="0" borderId="0" xfId="1"/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 applyAlignment="1">
      <alignment horizontal="left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24" fillId="3" borderId="2" xfId="1" applyFont="1" applyFill="1" applyBorder="1" applyAlignment="1">
      <alignment horizontal="left" wrapText="1"/>
    </xf>
    <xf numFmtId="0" fontId="1" fillId="0" borderId="0" xfId="1" applyBorder="1" applyProtection="1">
      <protection locked="0"/>
    </xf>
    <xf numFmtId="0" fontId="20" fillId="0" borderId="6" xfId="1" applyFont="1" applyBorder="1" applyAlignment="1">
      <alignment wrapText="1"/>
    </xf>
    <xf numFmtId="166" fontId="20" fillId="2" borderId="2" xfId="1" applyNumberFormat="1" applyFont="1" applyFill="1" applyBorder="1"/>
    <xf numFmtId="166" fontId="20" fillId="0" borderId="2" xfId="1" applyNumberFormat="1" applyFont="1" applyFill="1" applyBorder="1"/>
    <xf numFmtId="0" fontId="29" fillId="0" borderId="6" xfId="1" applyFont="1" applyFill="1" applyBorder="1" applyAlignment="1">
      <alignment wrapText="1"/>
    </xf>
    <xf numFmtId="165" fontId="29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1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49" fontId="22" fillId="0" borderId="4" xfId="0" applyNumberFormat="1" applyFont="1" applyFill="1" applyBorder="1" applyAlignment="1">
      <alignment vertical="top" wrapText="1"/>
    </xf>
    <xf numFmtId="0" fontId="22" fillId="0" borderId="39" xfId="0" applyFont="1" applyFill="1" applyBorder="1" applyAlignment="1">
      <alignment vertical="center" wrapText="1"/>
    </xf>
    <xf numFmtId="0" fontId="4" fillId="3" borderId="21" xfId="1" applyFont="1" applyFill="1" applyBorder="1" applyAlignment="1" applyProtection="1">
      <alignment horizontal="center" vertical="center" wrapText="1"/>
      <protection locked="0"/>
    </xf>
    <xf numFmtId="166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1" applyFont="1" applyFill="1" applyBorder="1" applyAlignment="1" applyProtection="1">
      <alignment horizontal="center" vertical="center" wrapText="1"/>
      <protection locked="0"/>
    </xf>
    <xf numFmtId="166" fontId="33" fillId="0" borderId="2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67" fontId="5" fillId="6" borderId="3" xfId="6" applyNumberFormat="1" applyFont="1" applyFill="1" applyBorder="1" applyAlignment="1" applyProtection="1">
      <alignment horizontal="center" vertical="center" wrapText="1"/>
    </xf>
    <xf numFmtId="167" fontId="5" fillId="6" borderId="0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2" xfId="6" applyNumberFormat="1" applyFont="1" applyFill="1" applyBorder="1" applyAlignment="1" applyProtection="1">
      <alignment horizontal="center" vertical="center" wrapText="1"/>
    </xf>
    <xf numFmtId="167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167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166" fontId="29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14" fillId="6" borderId="2" xfId="1" applyNumberFormat="1" applyFont="1" applyFill="1" applyBorder="1" applyAlignment="1">
      <alignment horizontal="center" vertical="center"/>
    </xf>
    <xf numFmtId="0" fontId="1" fillId="0" borderId="0" xfId="1" applyProtection="1">
      <protection locked="0"/>
    </xf>
    <xf numFmtId="0" fontId="1" fillId="0" borderId="0" xfId="1"/>
    <xf numFmtId="0" fontId="22" fillId="0" borderId="2" xfId="1" applyFont="1" applyFill="1" applyBorder="1" applyAlignment="1">
      <alignment wrapText="1"/>
    </xf>
    <xf numFmtId="0" fontId="20" fillId="0" borderId="2" xfId="1" applyFont="1" applyFill="1" applyBorder="1" applyAlignment="1">
      <alignment horizontal="left" wrapText="1"/>
    </xf>
    <xf numFmtId="166" fontId="20" fillId="2" borderId="6" xfId="1" applyNumberFormat="1" applyFont="1" applyFill="1" applyBorder="1" applyAlignment="1"/>
    <xf numFmtId="0" fontId="22" fillId="0" borderId="0" xfId="1" applyFont="1" applyFill="1" applyAlignment="1">
      <alignment wrapText="1"/>
    </xf>
    <xf numFmtId="2" fontId="1" fillId="0" borderId="2" xfId="1" applyNumberFormat="1" applyFill="1" applyBorder="1" applyAlignment="1">
      <alignment horizontal="center"/>
    </xf>
    <xf numFmtId="0" fontId="22" fillId="0" borderId="2" xfId="1" applyFont="1" applyFill="1" applyBorder="1" applyAlignment="1">
      <alignment horizontal="left" wrapText="1"/>
    </xf>
    <xf numFmtId="166" fontId="20" fillId="2" borderId="2" xfId="1" applyNumberFormat="1" applyFont="1" applyFill="1" applyBorder="1" applyProtection="1">
      <protection locked="0"/>
    </xf>
    <xf numFmtId="0" fontId="20" fillId="6" borderId="6" xfId="0" applyFont="1" applyFill="1" applyBorder="1" applyAlignment="1" applyProtection="1">
      <alignment horizontal="left" vertical="center" wrapText="1"/>
      <protection locked="0"/>
    </xf>
    <xf numFmtId="0" fontId="25" fillId="6" borderId="2" xfId="0" applyFont="1" applyFill="1" applyBorder="1" applyAlignment="1">
      <alignment horizontal="center" vertical="center" wrapText="1"/>
    </xf>
    <xf numFmtId="165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1" applyFont="1" applyFill="1" applyBorder="1" applyAlignment="1">
      <alignment horizontal="left" wrapText="1"/>
    </xf>
    <xf numFmtId="43" fontId="24" fillId="0" borderId="2" xfId="0" applyNumberFormat="1" applyFont="1" applyFill="1" applyBorder="1" applyAlignment="1" applyProtection="1">
      <alignment horizontal="center" vertical="center"/>
      <protection locked="0"/>
    </xf>
    <xf numFmtId="165" fontId="24" fillId="0" borderId="19" xfId="6" applyNumberFormat="1" applyFont="1" applyFill="1" applyBorder="1" applyAlignment="1" applyProtection="1">
      <alignment vertical="center" wrapText="1"/>
      <protection locked="0"/>
    </xf>
    <xf numFmtId="165" fontId="24" fillId="0" borderId="3" xfId="6" applyNumberFormat="1" applyFont="1" applyFill="1" applyBorder="1" applyAlignment="1" applyProtection="1">
      <alignment vertical="center" wrapText="1"/>
      <protection locked="0"/>
    </xf>
    <xf numFmtId="164" fontId="26" fillId="3" borderId="2" xfId="6" applyFont="1" applyFill="1" applyBorder="1" applyAlignment="1" applyProtection="1">
      <alignment horizontal="center" vertical="center" wrapText="1"/>
    </xf>
    <xf numFmtId="166" fontId="24" fillId="0" borderId="2" xfId="1" applyNumberFormat="1" applyFont="1" applyFill="1" applyBorder="1"/>
    <xf numFmtId="0" fontId="24" fillId="0" borderId="2" xfId="1" applyFont="1" applyFill="1" applyBorder="1"/>
    <xf numFmtId="0" fontId="28" fillId="3" borderId="6" xfId="1" applyFont="1" applyFill="1" applyBorder="1" applyAlignment="1" applyProtection="1">
      <alignment horizontal="center" vertical="center" wrapText="1"/>
      <protection locked="0"/>
    </xf>
    <xf numFmtId="168" fontId="20" fillId="5" borderId="2" xfId="1" applyNumberFormat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left" wrapText="1"/>
    </xf>
    <xf numFmtId="0" fontId="1" fillId="0" borderId="0" xfId="1"/>
    <xf numFmtId="0" fontId="17" fillId="0" borderId="6" xfId="0" applyFont="1" applyFill="1" applyBorder="1" applyAlignment="1">
      <alignment vertical="center" wrapText="1"/>
    </xf>
    <xf numFmtId="0" fontId="24" fillId="0" borderId="2" xfId="1" applyFont="1" applyBorder="1" applyAlignment="1">
      <alignment horizontal="left"/>
    </xf>
    <xf numFmtId="0" fontId="22" fillId="3" borderId="2" xfId="0" applyFont="1" applyFill="1" applyBorder="1" applyAlignment="1">
      <alignment vertical="center" wrapText="1"/>
    </xf>
    <xf numFmtId="0" fontId="15" fillId="3" borderId="2" xfId="1" applyFont="1" applyFill="1" applyBorder="1" applyAlignment="1" applyProtection="1">
      <alignment horizontal="left" vertical="center" wrapText="1"/>
      <protection locked="0"/>
    </xf>
    <xf numFmtId="166" fontId="20" fillId="2" borderId="2" xfId="1" applyNumberFormat="1" applyFont="1" applyFill="1" applyBorder="1" applyAlignment="1"/>
    <xf numFmtId="0" fontId="20" fillId="0" borderId="2" xfId="1" applyFont="1" applyFill="1" applyBorder="1" applyAlignment="1">
      <alignment horizontal="left"/>
    </xf>
    <xf numFmtId="166" fontId="29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wrapText="1"/>
    </xf>
    <xf numFmtId="0" fontId="22" fillId="0" borderId="0" xfId="1" applyFont="1" applyBorder="1"/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1" applyFont="1" applyFill="1" applyBorder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20" fillId="0" borderId="6" xfId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justify"/>
    </xf>
    <xf numFmtId="0" fontId="9" fillId="2" borderId="20" xfId="1" applyFont="1" applyFill="1" applyBorder="1" applyAlignment="1" applyProtection="1">
      <alignment horizontal="center" vertical="center" wrapText="1"/>
      <protection locked="0"/>
    </xf>
    <xf numFmtId="0" fontId="9" fillId="2" borderId="21" xfId="1" applyFont="1" applyFill="1" applyBorder="1" applyAlignment="1" applyProtection="1">
      <alignment horizontal="center" vertical="center" wrapText="1"/>
      <protection locked="0"/>
    </xf>
    <xf numFmtId="0" fontId="22" fillId="6" borderId="21" xfId="1" applyFont="1" applyFill="1" applyBorder="1" applyAlignment="1">
      <alignment horizontal="left" vertical="top" wrapText="1"/>
    </xf>
    <xf numFmtId="0" fontId="35" fillId="2" borderId="2" xfId="0" applyFont="1" applyFill="1" applyBorder="1" applyAlignment="1">
      <alignment horizontal="left" vertical="center" wrapText="1"/>
    </xf>
    <xf numFmtId="2" fontId="4" fillId="6" borderId="6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9" fillId="0" borderId="21" xfId="1" applyFont="1" applyFill="1" applyBorder="1" applyAlignment="1" applyProtection="1">
      <alignment horizontal="center" vertical="center"/>
      <protection locked="0"/>
    </xf>
    <xf numFmtId="0" fontId="35" fillId="2" borderId="32" xfId="0" applyFont="1" applyFill="1" applyBorder="1" applyAlignment="1">
      <alignment horizontal="left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2" fontId="28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4" applyFont="1" applyBorder="1" applyAlignment="1">
      <alignment wrapText="1"/>
    </xf>
    <xf numFmtId="166" fontId="24" fillId="0" borderId="2" xfId="14" applyNumberFormat="1" applyFont="1" applyBorder="1"/>
    <xf numFmtId="166" fontId="24" fillId="0" borderId="3" xfId="14" applyNumberFormat="1" applyFont="1" applyBorder="1"/>
    <xf numFmtId="0" fontId="24" fillId="0" borderId="2" xfId="14" applyFont="1" applyBorder="1"/>
    <xf numFmtId="0" fontId="24" fillId="0" borderId="3" xfId="14" applyFont="1" applyBorder="1"/>
    <xf numFmtId="0" fontId="24" fillId="0" borderId="6" xfId="1" applyFont="1" applyBorder="1" applyAlignment="1">
      <alignment wrapText="1"/>
    </xf>
    <xf numFmtId="0" fontId="24" fillId="0" borderId="6" xfId="1" applyFont="1" applyBorder="1"/>
    <xf numFmtId="166" fontId="1" fillId="0" borderId="6" xfId="1" applyNumberFormat="1" applyBorder="1"/>
    <xf numFmtId="166" fontId="1" fillId="0" borderId="25" xfId="1" applyNumberFormat="1" applyBorder="1"/>
    <xf numFmtId="166" fontId="24" fillId="0" borderId="6" xfId="1" applyNumberFormat="1" applyFont="1" applyBorder="1"/>
    <xf numFmtId="166" fontId="24" fillId="0" borderId="25" xfId="1" applyNumberFormat="1" applyFont="1" applyBorder="1"/>
    <xf numFmtId="166" fontId="10" fillId="3" borderId="6" xfId="1" applyNumberFormat="1" applyFont="1" applyFill="1" applyBorder="1"/>
    <xf numFmtId="166" fontId="10" fillId="3" borderId="25" xfId="1" applyNumberFormat="1" applyFont="1" applyFill="1" applyBorder="1"/>
    <xf numFmtId="166" fontId="10" fillId="3" borderId="2" xfId="1" applyNumberFormat="1" applyFont="1" applyFill="1" applyBorder="1"/>
    <xf numFmtId="0" fontId="10" fillId="3" borderId="2" xfId="1" applyFont="1" applyFill="1" applyBorder="1" applyProtection="1">
      <protection locked="0"/>
    </xf>
    <xf numFmtId="166" fontId="10" fillId="3" borderId="7" xfId="1" applyNumberFormat="1" applyFont="1" applyFill="1" applyBorder="1"/>
    <xf numFmtId="166" fontId="10" fillId="3" borderId="3" xfId="1" applyNumberFormat="1" applyFont="1" applyFill="1" applyBorder="1"/>
    <xf numFmtId="0" fontId="23" fillId="7" borderId="40" xfId="0" applyNumberFormat="1" applyFont="1" applyFill="1" applyBorder="1" applyAlignment="1">
      <alignment vertical="top" wrapText="1"/>
    </xf>
    <xf numFmtId="0" fontId="26" fillId="3" borderId="2" xfId="1" applyFont="1" applyFill="1" applyBorder="1" applyAlignment="1" applyProtection="1">
      <alignment horizontal="center" vertical="center" wrapText="1"/>
      <protection locked="0"/>
    </xf>
    <xf numFmtId="166" fontId="2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left"/>
    </xf>
    <xf numFmtId="0" fontId="24" fillId="0" borderId="2" xfId="1" applyFont="1" applyFill="1" applyBorder="1" applyAlignment="1">
      <alignment horizontal="left" wrapText="1"/>
    </xf>
    <xf numFmtId="0" fontId="9" fillId="3" borderId="21" xfId="1" applyFont="1" applyFill="1" applyBorder="1" applyAlignment="1" applyProtection="1">
      <alignment horizontal="center" vertical="center" wrapText="1"/>
      <protection locked="0"/>
    </xf>
    <xf numFmtId="165" fontId="5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23" fillId="7" borderId="2" xfId="0" applyNumberFormat="1" applyFont="1" applyFill="1" applyBorder="1" applyAlignment="1">
      <alignment vertical="top" wrapText="1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23" fillId="3" borderId="41" xfId="0" applyNumberFormat="1" applyFont="1" applyFill="1" applyBorder="1" applyAlignment="1">
      <alignment vertical="top" wrapText="1"/>
    </xf>
    <xf numFmtId="0" fontId="23" fillId="0" borderId="2" xfId="0" applyNumberFormat="1" applyFont="1" applyFill="1" applyBorder="1" applyAlignment="1">
      <alignment vertical="top" wrapText="1"/>
    </xf>
    <xf numFmtId="166" fontId="24" fillId="0" borderId="2" xfId="1" applyNumberFormat="1" applyFont="1" applyBorder="1" applyAlignment="1">
      <alignment horizontal="right"/>
    </xf>
    <xf numFmtId="0" fontId="24" fillId="0" borderId="2" xfId="1" applyFont="1" applyBorder="1" applyAlignment="1">
      <alignment horizontal="right"/>
    </xf>
    <xf numFmtId="0" fontId="24" fillId="0" borderId="3" xfId="1" applyFont="1" applyBorder="1" applyAlignment="1">
      <alignment horizontal="right"/>
    </xf>
    <xf numFmtId="0" fontId="24" fillId="0" borderId="5" xfId="1" applyFont="1" applyBorder="1" applyAlignment="1">
      <alignment horizontal="right"/>
    </xf>
    <xf numFmtId="2" fontId="24" fillId="2" borderId="2" xfId="1" applyNumberFormat="1" applyFont="1" applyFill="1" applyBorder="1" applyAlignment="1"/>
    <xf numFmtId="0" fontId="26" fillId="3" borderId="21" xfId="1" applyFont="1" applyFill="1" applyBorder="1" applyAlignment="1" applyProtection="1">
      <alignment horizontal="center" vertical="center" wrapText="1"/>
      <protection locked="0"/>
    </xf>
    <xf numFmtId="166" fontId="14" fillId="3" borderId="21" xfId="1" applyNumberFormat="1" applyFont="1" applyFill="1" applyBorder="1" applyAlignment="1">
      <alignment horizontal="center" vertical="center"/>
    </xf>
    <xf numFmtId="166" fontId="29" fillId="3" borderId="2" xfId="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4" fillId="0" borderId="2" xfId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center" vertical="center" wrapText="1"/>
    </xf>
    <xf numFmtId="166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40" fillId="0" borderId="2" xfId="1" applyNumberFormat="1" applyFont="1" applyFill="1" applyBorder="1" applyAlignment="1">
      <alignment horizontal="right" vertical="center"/>
    </xf>
    <xf numFmtId="166" fontId="24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1" applyNumberFormat="1" applyFont="1" applyFill="1" applyBorder="1" applyAlignment="1">
      <alignment horizontal="right" vertical="center"/>
    </xf>
    <xf numFmtId="166" fontId="1" fillId="2" borderId="2" xfId="1" applyNumberFormat="1" applyFont="1" applyFill="1" applyBorder="1" applyAlignment="1">
      <alignment horizontal="center" vertical="center"/>
    </xf>
    <xf numFmtId="166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1" fillId="3" borderId="2" xfId="1" applyNumberFormat="1" applyFill="1" applyBorder="1" applyProtection="1">
      <protection locked="0"/>
    </xf>
    <xf numFmtId="166" fontId="14" fillId="3" borderId="2" xfId="1" applyNumberFormat="1" applyFont="1" applyFill="1" applyBorder="1" applyAlignment="1">
      <alignment horizontal="right" vertical="center"/>
    </xf>
    <xf numFmtId="166" fontId="5" fillId="3" borderId="2" xfId="3" applyNumberFormat="1" applyFont="1" applyFill="1" applyBorder="1" applyAlignment="1" applyProtection="1">
      <alignment horizontal="right" vertical="center" wrapText="1"/>
      <protection locked="0"/>
    </xf>
    <xf numFmtId="166" fontId="5" fillId="3" borderId="3" xfId="3" applyNumberFormat="1" applyFont="1" applyFill="1" applyBorder="1" applyAlignment="1" applyProtection="1">
      <alignment horizontal="right" vertical="center" wrapText="1"/>
      <protection locked="0"/>
    </xf>
    <xf numFmtId="166" fontId="1" fillId="3" borderId="2" xfId="1" applyNumberFormat="1" applyFill="1" applyBorder="1" applyAlignment="1" applyProtection="1">
      <alignment horizontal="right"/>
      <protection locked="0"/>
    </xf>
    <xf numFmtId="0" fontId="20" fillId="3" borderId="6" xfId="0" applyFont="1" applyFill="1" applyBorder="1" applyAlignment="1" applyProtection="1">
      <alignment horizontal="left" vertical="center" wrapText="1"/>
      <protection locked="0"/>
    </xf>
    <xf numFmtId="165" fontId="26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26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left" vertical="center" wrapText="1"/>
    </xf>
    <xf numFmtId="166" fontId="20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0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20" fillId="0" borderId="2" xfId="1" applyNumberFormat="1" applyFont="1" applyFill="1" applyBorder="1" applyProtection="1">
      <protection locked="0"/>
    </xf>
    <xf numFmtId="166" fontId="20" fillId="0" borderId="2" xfId="1" applyNumberFormat="1" applyFont="1" applyFill="1" applyBorder="1" applyAlignment="1"/>
    <xf numFmtId="166" fontId="43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9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2" xfId="1" applyNumberFormat="1" applyFont="1" applyFill="1" applyBorder="1" applyAlignment="1" applyProtection="1">
      <alignment horizontal="center" vertical="center"/>
      <protection locked="0"/>
    </xf>
    <xf numFmtId="167" fontId="20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25" xfId="3" applyNumberFormat="1" applyFont="1" applyFill="1" applyBorder="1" applyAlignment="1" applyProtection="1">
      <alignment horizontal="center" vertical="center" wrapText="1"/>
      <protection locked="0"/>
    </xf>
    <xf numFmtId="166" fontId="29" fillId="3" borderId="2" xfId="1" applyNumberFormat="1" applyFont="1" applyFill="1" applyBorder="1" applyAlignment="1" applyProtection="1">
      <alignment horizontal="center" vertical="center"/>
      <protection locked="0"/>
    </xf>
    <xf numFmtId="166" fontId="5" fillId="6" borderId="18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2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3" xfId="3" applyNumberFormat="1" applyFont="1" applyFill="1" applyBorder="1" applyAlignment="1" applyProtection="1">
      <alignment horizontal="center" vertical="center" wrapText="1"/>
      <protection locked="0"/>
    </xf>
    <xf numFmtId="166" fontId="1" fillId="6" borderId="2" xfId="1" applyNumberFormat="1" applyFill="1" applyBorder="1" applyProtection="1">
      <protection locked="0"/>
    </xf>
    <xf numFmtId="166" fontId="5" fillId="6" borderId="21" xfId="3" applyNumberFormat="1" applyFont="1" applyFill="1" applyBorder="1" applyAlignment="1" applyProtection="1">
      <alignment horizontal="center" vertical="center" wrapText="1"/>
      <protection locked="0"/>
    </xf>
    <xf numFmtId="166" fontId="5" fillId="6" borderId="31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/>
    <xf numFmtId="166" fontId="23" fillId="3" borderId="21" xfId="1" applyNumberFormat="1" applyFont="1" applyFill="1" applyBorder="1" applyAlignment="1" applyProtection="1">
      <alignment horizontal="center" vertical="center" wrapText="1"/>
      <protection locked="0"/>
    </xf>
    <xf numFmtId="166" fontId="2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5" fillId="0" borderId="2" xfId="0" applyNumberFormat="1" applyFont="1" applyFill="1" applyBorder="1" applyAlignment="1"/>
    <xf numFmtId="166" fontId="23" fillId="0" borderId="20" xfId="3" applyNumberFormat="1" applyFont="1" applyFill="1" applyBorder="1" applyAlignment="1" applyProtection="1">
      <alignment horizontal="center" vertical="center" wrapText="1"/>
      <protection locked="0"/>
    </xf>
    <xf numFmtId="166" fontId="23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7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27" fillId="3" borderId="21" xfId="1" applyNumberFormat="1" applyFont="1" applyFill="1" applyBorder="1" applyAlignment="1" applyProtection="1">
      <alignment horizontal="center" vertical="center" wrapText="1"/>
      <protection locked="0"/>
    </xf>
    <xf numFmtId="166" fontId="27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5" fillId="3" borderId="2" xfId="0" applyNumberFormat="1" applyFont="1" applyFill="1" applyBorder="1" applyAlignment="1"/>
    <xf numFmtId="0" fontId="24" fillId="3" borderId="6" xfId="0" applyFont="1" applyFill="1" applyBorder="1" applyAlignment="1" applyProtection="1">
      <alignment horizontal="left" vertical="center" wrapText="1"/>
      <protection locked="0"/>
    </xf>
    <xf numFmtId="0" fontId="24" fillId="3" borderId="7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0" fontId="24" fillId="6" borderId="7" xfId="0" applyFont="1" applyFill="1" applyBorder="1" applyAlignment="1">
      <alignment vertical="center" wrapText="1"/>
    </xf>
    <xf numFmtId="0" fontId="24" fillId="6" borderId="6" xfId="0" applyFont="1" applyFill="1" applyBorder="1" applyAlignment="1">
      <alignment vertical="center" wrapText="1"/>
    </xf>
    <xf numFmtId="0" fontId="24" fillId="0" borderId="6" xfId="1" applyFont="1" applyFill="1" applyBorder="1" applyAlignment="1">
      <alignment horizontal="left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166" fontId="24" fillId="0" borderId="6" xfId="3" applyNumberFormat="1" applyFont="1" applyFill="1" applyBorder="1" applyAlignment="1" applyProtection="1">
      <alignment horizontal="center" vertical="center" wrapText="1"/>
      <protection locked="0"/>
    </xf>
    <xf numFmtId="166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23" fillId="3" borderId="6" xfId="3" applyNumberFormat="1" applyFont="1" applyFill="1" applyBorder="1" applyAlignment="1" applyProtection="1">
      <alignment horizontal="center" vertical="center" wrapText="1"/>
      <protection locked="0"/>
    </xf>
    <xf numFmtId="166" fontId="23" fillId="6" borderId="2" xfId="6" applyNumberFormat="1" applyFont="1" applyFill="1" applyBorder="1" applyAlignment="1" applyProtection="1">
      <alignment horizontal="center" vertical="center" wrapText="1"/>
    </xf>
    <xf numFmtId="166" fontId="24" fillId="6" borderId="2" xfId="0" applyNumberFormat="1" applyFont="1" applyFill="1" applyBorder="1" applyAlignment="1">
      <alignment horizontal="right" vertical="center" wrapText="1"/>
    </xf>
    <xf numFmtId="166" fontId="24" fillId="6" borderId="3" xfId="0" applyNumberFormat="1" applyFont="1" applyFill="1" applyBorder="1" applyAlignment="1">
      <alignment horizontal="right" vertical="center" wrapText="1"/>
    </xf>
    <xf numFmtId="166" fontId="23" fillId="6" borderId="2" xfId="3" applyNumberFormat="1" applyFont="1" applyFill="1" applyBorder="1" applyAlignment="1" applyProtection="1">
      <alignment horizontal="right" vertical="center" wrapText="1"/>
      <protection locked="0"/>
    </xf>
    <xf numFmtId="166" fontId="24" fillId="6" borderId="2" xfId="1" applyNumberFormat="1" applyFont="1" applyFill="1" applyBorder="1" applyProtection="1">
      <protection locked="0"/>
    </xf>
    <xf numFmtId="49" fontId="24" fillId="0" borderId="2" xfId="0" applyNumberFormat="1" applyFont="1" applyFill="1" applyBorder="1" applyAlignment="1">
      <alignment vertical="top" wrapText="1"/>
    </xf>
    <xf numFmtId="0" fontId="23" fillId="0" borderId="3" xfId="1" applyFont="1" applyFill="1" applyBorder="1" applyAlignment="1" applyProtection="1">
      <alignment horizontal="center" vertical="center" wrapText="1"/>
      <protection locked="0"/>
    </xf>
    <xf numFmtId="166" fontId="11" fillId="3" borderId="3" xfId="0" applyNumberFormat="1" applyFont="1" applyFill="1" applyBorder="1" applyProtection="1">
      <protection locked="0"/>
    </xf>
    <xf numFmtId="166" fontId="1" fillId="3" borderId="3" xfId="1" applyNumberFormat="1" applyFill="1" applyBorder="1"/>
    <xf numFmtId="166" fontId="24" fillId="2" borderId="2" xfId="6" applyNumberFormat="1" applyFont="1" applyFill="1" applyBorder="1" applyAlignment="1" applyProtection="1">
      <alignment horizontal="center" vertical="center" wrapText="1"/>
      <protection locked="0"/>
    </xf>
    <xf numFmtId="166" fontId="24" fillId="2" borderId="3" xfId="1" applyNumberFormat="1" applyFont="1" applyFill="1" applyBorder="1"/>
    <xf numFmtId="166" fontId="24" fillId="3" borderId="2" xfId="6" applyNumberFormat="1" applyFont="1" applyFill="1" applyBorder="1" applyAlignment="1" applyProtection="1">
      <alignment horizontal="center" vertical="center" wrapText="1"/>
      <protection locked="0"/>
    </xf>
    <xf numFmtId="166" fontId="24" fillId="3" borderId="2" xfId="1" applyNumberFormat="1" applyFont="1" applyFill="1" applyBorder="1"/>
    <xf numFmtId="166" fontId="24" fillId="3" borderId="3" xfId="1" applyNumberFormat="1" applyFont="1" applyFill="1" applyBorder="1"/>
    <xf numFmtId="0" fontId="15" fillId="0" borderId="2" xfId="1" applyFont="1" applyFill="1" applyBorder="1" applyAlignment="1" applyProtection="1">
      <alignment horizontal="left" vertical="center" wrapText="1"/>
      <protection locked="0"/>
    </xf>
    <xf numFmtId="165" fontId="23" fillId="0" borderId="2" xfId="6" applyNumberFormat="1" applyFont="1" applyFill="1" applyBorder="1" applyAlignment="1" applyProtection="1">
      <alignment horizontal="center" vertical="center" wrapText="1"/>
    </xf>
    <xf numFmtId="165" fontId="23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2" xfId="1" applyNumberFormat="1" applyFont="1" applyFill="1" applyBorder="1" applyAlignment="1">
      <alignment horizontal="center"/>
    </xf>
    <xf numFmtId="166" fontId="24" fillId="0" borderId="2" xfId="1" applyNumberFormat="1" applyFont="1" applyBorder="1"/>
    <xf numFmtId="166" fontId="24" fillId="0" borderId="3" xfId="1" applyNumberFormat="1" applyFont="1" applyBorder="1"/>
    <xf numFmtId="166" fontId="25" fillId="0" borderId="0" xfId="0" applyNumberFormat="1" applyFont="1"/>
    <xf numFmtId="167" fontId="23" fillId="2" borderId="2" xfId="3" applyNumberFormat="1" applyFont="1" applyFill="1" applyBorder="1" applyAlignment="1" applyProtection="1">
      <alignment horizontal="center" wrapText="1"/>
      <protection locked="0"/>
    </xf>
    <xf numFmtId="166" fontId="23" fillId="2" borderId="2" xfId="3" applyNumberFormat="1" applyFont="1" applyFill="1" applyBorder="1" applyAlignment="1" applyProtection="1">
      <alignment horizontal="center" wrapText="1"/>
      <protection locked="0"/>
    </xf>
    <xf numFmtId="166" fontId="24" fillId="2" borderId="2" xfId="1" applyNumberFormat="1" applyFont="1" applyFill="1" applyBorder="1" applyAlignment="1" applyProtection="1">
      <protection locked="0"/>
    </xf>
    <xf numFmtId="166" fontId="24" fillId="0" borderId="2" xfId="1" applyNumberFormat="1" applyFont="1" applyBorder="1" applyAlignment="1">
      <alignment horizontal="center"/>
    </xf>
    <xf numFmtId="166" fontId="27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24" fillId="2" borderId="2" xfId="1" applyNumberFormat="1" applyFont="1" applyFill="1" applyBorder="1" applyProtection="1">
      <protection locked="0"/>
    </xf>
    <xf numFmtId="0" fontId="45" fillId="3" borderId="2" xfId="1" applyFont="1" applyFill="1" applyBorder="1" applyAlignment="1" applyProtection="1">
      <alignment horizontal="center" vertical="center" wrapText="1"/>
      <protection locked="0"/>
    </xf>
    <xf numFmtId="0" fontId="45" fillId="6" borderId="16" xfId="1" applyFont="1" applyFill="1" applyBorder="1" applyAlignment="1" applyProtection="1">
      <alignment horizontal="center" vertical="center" wrapText="1"/>
      <protection locked="0"/>
    </xf>
    <xf numFmtId="165" fontId="26" fillId="6" borderId="17" xfId="3" applyNumberFormat="1" applyFont="1" applyFill="1" applyBorder="1" applyAlignment="1" applyProtection="1">
      <alignment horizontal="center" vertical="center" wrapText="1"/>
      <protection locked="0"/>
    </xf>
    <xf numFmtId="165" fontId="26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45" fillId="6" borderId="2" xfId="1" applyFont="1" applyFill="1" applyBorder="1" applyAlignment="1" applyProtection="1">
      <alignment horizontal="center" vertical="center" wrapText="1"/>
      <protection locked="0"/>
    </xf>
    <xf numFmtId="165" fontId="26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Protection="1">
      <protection locked="0"/>
    </xf>
    <xf numFmtId="0" fontId="45" fillId="6" borderId="18" xfId="1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</xf>
    <xf numFmtId="0" fontId="26" fillId="6" borderId="21" xfId="0" applyFont="1" applyFill="1" applyBorder="1" applyAlignment="1" applyProtection="1">
      <alignment horizontal="center" vertical="center" wrapText="1"/>
    </xf>
    <xf numFmtId="165" fontId="26" fillId="6" borderId="6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28" xfId="1" applyNumberFormat="1" applyFont="1" applyFill="1" applyBorder="1" applyAlignment="1">
      <alignment horizontal="left" vertical="center" wrapText="1"/>
    </xf>
    <xf numFmtId="2" fontId="24" fillId="0" borderId="3" xfId="1" applyNumberFormat="1" applyFont="1" applyFill="1" applyBorder="1" applyAlignment="1">
      <alignment horizontal="center" vertical="center" wrapText="1"/>
    </xf>
    <xf numFmtId="2" fontId="24" fillId="0" borderId="2" xfId="1" applyNumberFormat="1" applyFont="1" applyFill="1" applyBorder="1" applyAlignment="1">
      <alignment horizontal="center" vertical="center" wrapText="1"/>
    </xf>
    <xf numFmtId="166" fontId="24" fillId="0" borderId="4" xfId="1" applyNumberFormat="1" applyFont="1" applyFill="1" applyBorder="1" applyAlignment="1">
      <alignment horizontal="left" vertical="center"/>
    </xf>
    <xf numFmtId="165" fontId="23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Protection="1">
      <protection locked="0"/>
    </xf>
    <xf numFmtId="166" fontId="24" fillId="0" borderId="4" xfId="1" applyNumberFormat="1" applyFont="1" applyFill="1" applyBorder="1" applyAlignment="1">
      <alignment horizontal="left" vertical="center" wrapText="1"/>
    </xf>
    <xf numFmtId="166" fontId="24" fillId="0" borderId="23" xfId="1" applyNumberFormat="1" applyFont="1" applyFill="1" applyBorder="1" applyAlignment="1">
      <alignment horizontal="left" vertical="center" wrapText="1"/>
    </xf>
    <xf numFmtId="166" fontId="25" fillId="0" borderId="23" xfId="1" applyNumberFormat="1" applyFont="1" applyFill="1" applyBorder="1" applyAlignment="1">
      <alignment horizontal="left" vertical="center" wrapText="1"/>
    </xf>
    <xf numFmtId="166" fontId="24" fillId="0" borderId="39" xfId="1" applyNumberFormat="1" applyFont="1" applyFill="1" applyBorder="1" applyAlignment="1">
      <alignment horizontal="left" vertical="center" wrapText="1"/>
    </xf>
    <xf numFmtId="166" fontId="24" fillId="0" borderId="21" xfId="1" applyNumberFormat="1" applyFont="1" applyFill="1" applyBorder="1" applyAlignment="1">
      <alignment horizontal="left" vertical="center" wrapText="1"/>
    </xf>
    <xf numFmtId="0" fontId="23" fillId="3" borderId="27" xfId="0" applyFont="1" applyFill="1" applyBorder="1" applyAlignment="1" applyProtection="1">
      <alignment horizontal="center" vertical="center" wrapText="1"/>
    </xf>
    <xf numFmtId="0" fontId="23" fillId="3" borderId="21" xfId="0" applyFont="1" applyFill="1" applyBorder="1" applyAlignment="1" applyProtection="1">
      <alignment horizontal="center" vertical="center" wrapText="1"/>
    </xf>
    <xf numFmtId="166" fontId="24" fillId="3" borderId="2" xfId="1" applyNumberFormat="1" applyFont="1" applyFill="1" applyBorder="1" applyAlignment="1">
      <alignment horizontal="center"/>
    </xf>
    <xf numFmtId="0" fontId="24" fillId="3" borderId="2" xfId="1" applyFont="1" applyFill="1" applyBorder="1" applyAlignment="1">
      <alignment horizontal="center"/>
    </xf>
    <xf numFmtId="0" fontId="3" fillId="3" borderId="2" xfId="1" applyFont="1" applyFill="1" applyBorder="1"/>
    <xf numFmtId="165" fontId="23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Protection="1">
      <protection locked="0"/>
    </xf>
    <xf numFmtId="0" fontId="24" fillId="0" borderId="23" xfId="1" applyFont="1" applyFill="1" applyBorder="1" applyAlignment="1">
      <alignment horizontal="left" wrapText="1"/>
    </xf>
    <xf numFmtId="165" fontId="20" fillId="2" borderId="20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" applyFont="1" applyFill="1" applyBorder="1" applyAlignment="1">
      <alignment horizontal="left"/>
    </xf>
    <xf numFmtId="165" fontId="20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22" fillId="0" borderId="0" xfId="1" applyFont="1" applyBorder="1" applyAlignment="1">
      <alignment wrapText="1"/>
    </xf>
    <xf numFmtId="0" fontId="22" fillId="0" borderId="6" xfId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/>
    <xf numFmtId="0" fontId="0" fillId="0" borderId="4" xfId="0" applyFill="1" applyBorder="1" applyAlignment="1"/>
    <xf numFmtId="0" fontId="0" fillId="3" borderId="6" xfId="0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11" xfId="1" applyFont="1" applyFill="1" applyBorder="1" applyAlignment="1" applyProtection="1">
      <alignment horizontal="center" vertical="top"/>
      <protection locked="0"/>
    </xf>
    <xf numFmtId="0" fontId="7" fillId="2" borderId="10" xfId="1" applyFont="1" applyFill="1" applyBorder="1" applyAlignment="1" applyProtection="1">
      <alignment horizontal="center" vertical="top"/>
      <protection locked="0"/>
    </xf>
    <xf numFmtId="0" fontId="2" fillId="3" borderId="13" xfId="1" applyFont="1" applyFill="1" applyBorder="1" applyAlignment="1" applyProtection="1">
      <alignment horizontal="center" vertical="center" wrapText="1"/>
      <protection locked="0"/>
    </xf>
    <xf numFmtId="0" fontId="2" fillId="3" borderId="14" xfId="1" applyFont="1" applyFill="1" applyBorder="1" applyAlignment="1" applyProtection="1">
      <alignment horizontal="center" vertical="center" wrapText="1"/>
      <protection locked="0"/>
    </xf>
    <xf numFmtId="0" fontId="2" fillId="3" borderId="15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31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3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 wrapText="1"/>
    </xf>
    <xf numFmtId="0" fontId="24" fillId="0" borderId="23" xfId="1" applyFont="1" applyFill="1" applyBorder="1" applyAlignment="1">
      <alignment horizontal="center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/>
    <xf numFmtId="0" fontId="0" fillId="0" borderId="0" xfId="0" applyFill="1" applyAlignment="1"/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/>
    <xf numFmtId="0" fontId="0" fillId="0" borderId="28" xfId="0" applyFill="1" applyBorder="1" applyAlignment="1"/>
    <xf numFmtId="0" fontId="20" fillId="6" borderId="6" xfId="7" applyFont="1" applyFill="1" applyBorder="1" applyAlignment="1" applyProtection="1">
      <alignment horizontal="right" vertical="top" wrapText="1"/>
    </xf>
    <xf numFmtId="0" fontId="20" fillId="6" borderId="20" xfId="7" applyFont="1" applyFill="1" applyBorder="1" applyAlignment="1" applyProtection="1">
      <alignment horizontal="right" vertical="top" wrapText="1"/>
    </xf>
    <xf numFmtId="0" fontId="20" fillId="6" borderId="21" xfId="7" applyFont="1" applyFill="1" applyBorder="1" applyAlignment="1" applyProtection="1">
      <alignment horizontal="right" vertical="top" wrapText="1"/>
    </xf>
    <xf numFmtId="0" fontId="9" fillId="2" borderId="25" xfId="1" applyFont="1" applyFill="1" applyBorder="1" applyAlignment="1" applyProtection="1">
      <alignment horizontal="center" vertical="center" wrapText="1"/>
      <protection locked="0"/>
    </xf>
    <xf numFmtId="0" fontId="9" fillId="2" borderId="38" xfId="1" applyFont="1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/>
    <xf numFmtId="0" fontId="0" fillId="2" borderId="23" xfId="0" applyFill="1" applyBorder="1" applyAlignment="1"/>
    <xf numFmtId="0" fontId="9" fillId="2" borderId="31" xfId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/>
    <xf numFmtId="0" fontId="0" fillId="6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4" fillId="0" borderId="20" xfId="1" applyFont="1" applyFill="1" applyBorder="1" applyAlignment="1" applyProtection="1">
      <alignment horizontal="center" vertical="center" wrapText="1"/>
      <protection locked="0"/>
    </xf>
    <xf numFmtId="0" fontId="11" fillId="3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20" xfId="1" applyFont="1" applyFill="1" applyBorder="1" applyAlignment="1">
      <alignment horizontal="center" vertical="center" wrapText="1"/>
    </xf>
    <xf numFmtId="0" fontId="20" fillId="0" borderId="42" xfId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17" fillId="0" borderId="6" xfId="1" applyFont="1" applyFill="1" applyBorder="1" applyAlignment="1">
      <alignment horizontal="center" vertical="center" wrapText="1"/>
    </xf>
    <xf numFmtId="0" fontId="24" fillId="0" borderId="2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/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/>
    <xf numFmtId="0" fontId="38" fillId="0" borderId="3" xfId="0" applyFont="1" applyFill="1" applyBorder="1" applyAlignment="1"/>
    <xf numFmtId="0" fontId="24" fillId="0" borderId="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24" fillId="3" borderId="21" xfId="1" applyFont="1" applyFill="1" applyBorder="1" applyAlignment="1">
      <alignment horizontal="center" vertical="center" wrapText="1"/>
    </xf>
    <xf numFmtId="165" fontId="24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" fillId="3" borderId="2" xfId="1" applyFont="1" applyFill="1" applyBorder="1" applyProtection="1">
      <protection locked="0"/>
    </xf>
    <xf numFmtId="167" fontId="23" fillId="3" borderId="2" xfId="3" applyNumberFormat="1" applyFont="1" applyFill="1" applyBorder="1" applyAlignment="1" applyProtection="1">
      <alignment horizontal="center" vertical="center" wrapText="1"/>
      <protection locked="0"/>
    </xf>
    <xf numFmtId="165" fontId="26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5" fontId="26" fillId="3" borderId="2" xfId="6" applyNumberFormat="1" applyFont="1" applyFill="1" applyBorder="1" applyAlignment="1" applyProtection="1">
      <alignment horizontal="center" vertical="center" wrapText="1"/>
    </xf>
  </cellXfs>
  <cellStyles count="17">
    <cellStyle name="Excel Built-in Comma" xfId="5"/>
    <cellStyle name="Excel Built-in Normal" xfId="4"/>
    <cellStyle name="Гиперссылка" xfId="7" builtinId="8"/>
    <cellStyle name="Обычный" xfId="0" builtinId="0"/>
    <cellStyle name="Обычный 2" xfId="1"/>
    <cellStyle name="Обычный 2 2" xfId="8"/>
    <cellStyle name="Обычный 2 2 2" xfId="11"/>
    <cellStyle name="Обычный 2 2 3" xfId="14"/>
    <cellStyle name="Финансовый" xfId="6" builtinId="3"/>
    <cellStyle name="Финансовый 2" xfId="2"/>
    <cellStyle name="Финансовый 2 2" xfId="9"/>
    <cellStyle name="Финансовый 2 2 2" xfId="12"/>
    <cellStyle name="Финансовый 2 2 3" xfId="15"/>
    <cellStyle name="Финансовый 3" xfId="3"/>
    <cellStyle name="Финансовый 3 2" xfId="10"/>
    <cellStyle name="Финансовый 3 2 2" xfId="13"/>
    <cellStyle name="Финансовый 3 2 3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6"/>
  <sheetViews>
    <sheetView tabSelected="1" view="pageBreakPreview" topLeftCell="A13" zoomScaleNormal="66" zoomScaleSheetLayoutView="100" workbookViewId="0">
      <selection activeCell="D305" sqref="D305:O308"/>
    </sheetView>
  </sheetViews>
  <sheetFormatPr defaultRowHeight="12.75" x14ac:dyDescent="0.2"/>
  <cols>
    <col min="1" max="1" width="29.140625" style="7" customWidth="1"/>
    <col min="2" max="2" width="37.85546875" style="3" customWidth="1"/>
    <col min="3" max="3" width="18.5703125" style="3" customWidth="1"/>
    <col min="4" max="4" width="22.2851562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2" width="12.42578125" style="3" customWidth="1"/>
    <col min="13" max="13" width="11.7109375" style="3" customWidth="1"/>
    <col min="14" max="14" width="13.28515625" style="3" customWidth="1"/>
    <col min="15" max="15" width="12.85546875" style="3" bestFit="1" customWidth="1"/>
    <col min="16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5" s="1" customFormat="1" ht="12.75" customHeight="1" x14ac:dyDescent="0.2">
      <c r="A1" s="611" t="s">
        <v>140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351"/>
    </row>
    <row r="2" spans="1:15" s="1" customFormat="1" ht="21" customHeight="1" x14ac:dyDescent="0.2">
      <c r="A2" s="613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351"/>
    </row>
    <row r="3" spans="1:15" s="1" customFormat="1" ht="7.5" customHeight="1" x14ac:dyDescent="0.2">
      <c r="A3" s="614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351"/>
    </row>
    <row r="4" spans="1:15" s="2" customFormat="1" ht="87.75" customHeight="1" x14ac:dyDescent="0.25">
      <c r="A4" s="616" t="s">
        <v>11</v>
      </c>
      <c r="B4" s="619" t="s">
        <v>4</v>
      </c>
      <c r="C4" s="627" t="s">
        <v>77</v>
      </c>
      <c r="D4" s="619" t="s">
        <v>3</v>
      </c>
      <c r="E4" s="619" t="s">
        <v>5</v>
      </c>
      <c r="F4" s="623" t="s">
        <v>6</v>
      </c>
      <c r="G4" s="624"/>
      <c r="H4" s="624"/>
      <c r="I4" s="624"/>
      <c r="J4" s="624"/>
      <c r="K4" s="624"/>
      <c r="L4" s="624"/>
      <c r="M4" s="624"/>
      <c r="N4" s="625"/>
      <c r="O4" s="626"/>
    </row>
    <row r="5" spans="1:15" s="2" customFormat="1" ht="18.75" x14ac:dyDescent="0.2">
      <c r="A5" s="617"/>
      <c r="B5" s="619"/>
      <c r="C5" s="589"/>
      <c r="D5" s="619"/>
      <c r="E5" s="619"/>
      <c r="F5" s="619" t="s">
        <v>7</v>
      </c>
      <c r="G5" s="619"/>
      <c r="H5" s="619" t="s">
        <v>8</v>
      </c>
      <c r="I5" s="619"/>
      <c r="J5" s="621" t="s">
        <v>9</v>
      </c>
      <c r="K5" s="622"/>
      <c r="L5" s="619" t="s">
        <v>10</v>
      </c>
      <c r="M5" s="621"/>
      <c r="N5" s="619" t="s">
        <v>65</v>
      </c>
      <c r="O5" s="619"/>
    </row>
    <row r="6" spans="1:15" s="2" customFormat="1" ht="37.5" customHeight="1" thickBot="1" x14ac:dyDescent="0.25">
      <c r="A6" s="618"/>
      <c r="B6" s="620"/>
      <c r="C6" s="628"/>
      <c r="D6" s="620"/>
      <c r="E6" s="620"/>
      <c r="F6" s="81" t="s">
        <v>0</v>
      </c>
      <c r="G6" s="81" t="s">
        <v>1</v>
      </c>
      <c r="H6" s="81" t="s">
        <v>0</v>
      </c>
      <c r="I6" s="81" t="s">
        <v>1</v>
      </c>
      <c r="J6" s="81" t="s">
        <v>0</v>
      </c>
      <c r="K6" s="81" t="s">
        <v>1</v>
      </c>
      <c r="L6" s="101" t="s">
        <v>0</v>
      </c>
      <c r="M6" s="102" t="s">
        <v>1</v>
      </c>
      <c r="N6" s="100" t="s">
        <v>0</v>
      </c>
      <c r="O6" s="100" t="s">
        <v>1</v>
      </c>
    </row>
    <row r="7" spans="1:15" s="1" customFormat="1" ht="30" customHeight="1" thickBot="1" x14ac:dyDescent="0.3">
      <c r="A7" s="631" t="s">
        <v>13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3"/>
      <c r="O7" s="634"/>
    </row>
    <row r="8" spans="1:15" s="1" customFormat="1" ht="156" customHeight="1" thickBot="1" x14ac:dyDescent="0.25">
      <c r="A8" s="629"/>
      <c r="B8" s="280" t="s">
        <v>141</v>
      </c>
      <c r="C8" s="281"/>
      <c r="D8" s="419">
        <v>195.6</v>
      </c>
      <c r="E8" s="419">
        <v>195.6</v>
      </c>
      <c r="F8" s="185">
        <v>48.9</v>
      </c>
      <c r="G8" s="185"/>
      <c r="H8" s="185">
        <v>48.9</v>
      </c>
      <c r="I8" s="185"/>
      <c r="J8" s="185">
        <v>48.9</v>
      </c>
      <c r="K8" s="185"/>
      <c r="L8" s="185">
        <v>48.9</v>
      </c>
      <c r="M8" s="185"/>
      <c r="N8" s="185">
        <f t="shared" ref="N8:N15" si="0">SUM(F8+H8+J8+L8)</f>
        <v>195.6</v>
      </c>
      <c r="O8" s="186">
        <f t="shared" ref="O8:O15" si="1">SUM(G8+I8+K8+M8)</f>
        <v>0</v>
      </c>
    </row>
    <row r="9" spans="1:15" s="374" customFormat="1" ht="97.5" customHeight="1" thickBot="1" x14ac:dyDescent="0.25">
      <c r="A9" s="630"/>
      <c r="B9" s="411" t="s">
        <v>142</v>
      </c>
      <c r="C9" s="281"/>
      <c r="D9" s="419">
        <v>55.9</v>
      </c>
      <c r="E9" s="419">
        <v>55.9</v>
      </c>
      <c r="F9" s="185"/>
      <c r="G9" s="185"/>
      <c r="H9" s="185"/>
      <c r="I9" s="185"/>
      <c r="J9" s="185">
        <v>55.9</v>
      </c>
      <c r="K9" s="185"/>
      <c r="L9" s="185"/>
      <c r="M9" s="185"/>
      <c r="N9" s="185">
        <f t="shared" si="0"/>
        <v>55.9</v>
      </c>
      <c r="O9" s="186">
        <f t="shared" si="1"/>
        <v>0</v>
      </c>
    </row>
    <row r="10" spans="1:15" s="374" customFormat="1" ht="139.5" customHeight="1" thickBot="1" x14ac:dyDescent="0.25">
      <c r="A10" s="630"/>
      <c r="B10" s="411" t="s">
        <v>143</v>
      </c>
      <c r="C10" s="281"/>
      <c r="D10" s="419">
        <v>293.5</v>
      </c>
      <c r="E10" s="419">
        <v>293.5</v>
      </c>
      <c r="F10" s="185"/>
      <c r="G10" s="185"/>
      <c r="H10" s="185">
        <v>97.8</v>
      </c>
      <c r="I10" s="185"/>
      <c r="J10" s="185">
        <v>97.8</v>
      </c>
      <c r="K10" s="185"/>
      <c r="L10" s="185">
        <v>97.9</v>
      </c>
      <c r="M10" s="185"/>
      <c r="N10" s="185">
        <f t="shared" si="0"/>
        <v>293.5</v>
      </c>
      <c r="O10" s="186">
        <f t="shared" si="1"/>
        <v>0</v>
      </c>
    </row>
    <row r="11" spans="1:15" s="374" customFormat="1" ht="67.5" customHeight="1" thickBot="1" x14ac:dyDescent="0.25">
      <c r="A11" s="630"/>
      <c r="B11" s="420" t="s">
        <v>144</v>
      </c>
      <c r="C11" s="281"/>
      <c r="D11" s="419">
        <v>40</v>
      </c>
      <c r="E11" s="419">
        <v>40</v>
      </c>
      <c r="F11" s="185"/>
      <c r="G11" s="185"/>
      <c r="H11" s="185">
        <v>40</v>
      </c>
      <c r="I11" s="185"/>
      <c r="J11" s="185"/>
      <c r="K11" s="185"/>
      <c r="L11" s="185"/>
      <c r="M11" s="185"/>
      <c r="N11" s="185">
        <f t="shared" si="0"/>
        <v>40</v>
      </c>
      <c r="O11" s="186">
        <f t="shared" si="1"/>
        <v>0</v>
      </c>
    </row>
    <row r="12" spans="1:15" s="374" customFormat="1" ht="100.5" customHeight="1" x14ac:dyDescent="0.2">
      <c r="A12" s="630"/>
      <c r="B12" s="411" t="s">
        <v>145</v>
      </c>
      <c r="C12" s="281"/>
      <c r="D12" s="419">
        <v>120.5</v>
      </c>
      <c r="E12" s="419">
        <v>120.5</v>
      </c>
      <c r="F12" s="185"/>
      <c r="G12" s="185"/>
      <c r="H12" s="185">
        <v>60.2</v>
      </c>
      <c r="I12" s="185"/>
      <c r="J12" s="185">
        <v>60.3</v>
      </c>
      <c r="K12" s="185"/>
      <c r="L12" s="185"/>
      <c r="M12" s="185"/>
      <c r="N12" s="185">
        <f t="shared" si="0"/>
        <v>120.5</v>
      </c>
      <c r="O12" s="186">
        <f t="shared" si="1"/>
        <v>0</v>
      </c>
    </row>
    <row r="13" spans="1:15" s="374" customFormat="1" ht="135" customHeight="1" x14ac:dyDescent="0.2">
      <c r="A13" s="630"/>
      <c r="B13" s="281" t="s">
        <v>146</v>
      </c>
      <c r="C13" s="281"/>
      <c r="D13" s="419">
        <v>792.1</v>
      </c>
      <c r="E13" s="419">
        <v>792.1</v>
      </c>
      <c r="F13" s="185"/>
      <c r="G13" s="185"/>
      <c r="H13" s="185">
        <v>396</v>
      </c>
      <c r="I13" s="185"/>
      <c r="J13" s="185">
        <v>396.1</v>
      </c>
      <c r="K13" s="185"/>
      <c r="L13" s="185"/>
      <c r="M13" s="185"/>
      <c r="N13" s="185">
        <f t="shared" si="0"/>
        <v>792.1</v>
      </c>
      <c r="O13" s="186">
        <f t="shared" si="1"/>
        <v>0</v>
      </c>
    </row>
    <row r="14" spans="1:15" s="374" customFormat="1" ht="69.75" customHeight="1" x14ac:dyDescent="0.2">
      <c r="A14" s="630"/>
      <c r="B14" s="281" t="s">
        <v>147</v>
      </c>
      <c r="C14" s="281"/>
      <c r="D14" s="419">
        <v>1603.8</v>
      </c>
      <c r="E14" s="419">
        <v>1603.8</v>
      </c>
      <c r="F14" s="185"/>
      <c r="G14" s="185"/>
      <c r="H14" s="185">
        <v>801.9</v>
      </c>
      <c r="I14" s="185"/>
      <c r="J14" s="185">
        <v>801.9</v>
      </c>
      <c r="K14" s="185"/>
      <c r="L14" s="185"/>
      <c r="M14" s="185"/>
      <c r="N14" s="185">
        <f t="shared" si="0"/>
        <v>1603.8</v>
      </c>
      <c r="O14" s="186">
        <f t="shared" si="1"/>
        <v>0</v>
      </c>
    </row>
    <row r="15" spans="1:15" s="1" customFormat="1" ht="91.5" customHeight="1" x14ac:dyDescent="0.25">
      <c r="A15" s="630"/>
      <c r="B15" s="421" t="s">
        <v>148</v>
      </c>
      <c r="C15" s="282"/>
      <c r="D15" s="283">
        <v>8065.9</v>
      </c>
      <c r="E15" s="283">
        <v>8065.9</v>
      </c>
      <c r="F15" s="185">
        <v>2016.4</v>
      </c>
      <c r="G15" s="185">
        <v>2059.9</v>
      </c>
      <c r="H15" s="185">
        <v>2016.4</v>
      </c>
      <c r="I15" s="185"/>
      <c r="J15" s="185">
        <v>2016.5</v>
      </c>
      <c r="K15" s="185"/>
      <c r="L15" s="185">
        <v>2016.6</v>
      </c>
      <c r="M15" s="185"/>
      <c r="N15" s="185">
        <f t="shared" si="0"/>
        <v>8065.9</v>
      </c>
      <c r="O15" s="186">
        <f t="shared" si="1"/>
        <v>2059.9</v>
      </c>
    </row>
    <row r="16" spans="1:15" s="1" customFormat="1" ht="38.25" customHeight="1" x14ac:dyDescent="0.2">
      <c r="A16" s="53" t="s">
        <v>2</v>
      </c>
      <c r="B16" s="54"/>
      <c r="C16" s="51"/>
      <c r="D16" s="279">
        <f t="shared" ref="D16:O16" si="2">SUM(D8:D15)</f>
        <v>11167.3</v>
      </c>
      <c r="E16" s="279">
        <f t="shared" si="2"/>
        <v>11167.3</v>
      </c>
      <c r="F16" s="279">
        <f t="shared" si="2"/>
        <v>2065.3000000000002</v>
      </c>
      <c r="G16" s="279">
        <f t="shared" si="2"/>
        <v>2059.9</v>
      </c>
      <c r="H16" s="279">
        <f t="shared" si="2"/>
        <v>3461.2</v>
      </c>
      <c r="I16" s="279">
        <f t="shared" si="2"/>
        <v>0</v>
      </c>
      <c r="J16" s="279">
        <f t="shared" si="2"/>
        <v>3477.4</v>
      </c>
      <c r="K16" s="279">
        <f t="shared" si="2"/>
        <v>0</v>
      </c>
      <c r="L16" s="279">
        <f t="shared" si="2"/>
        <v>2163.4</v>
      </c>
      <c r="M16" s="279">
        <f t="shared" si="2"/>
        <v>0</v>
      </c>
      <c r="N16" s="279">
        <f t="shared" si="2"/>
        <v>11167.3</v>
      </c>
      <c r="O16" s="77">
        <f t="shared" si="2"/>
        <v>2059.9</v>
      </c>
    </row>
    <row r="17" spans="1:15" s="1" customFormat="1" ht="31.5" customHeight="1" x14ac:dyDescent="0.2">
      <c r="A17" s="52"/>
      <c r="B17" s="35" t="s">
        <v>53</v>
      </c>
      <c r="C17" s="35"/>
      <c r="D17" s="55"/>
      <c r="E17" s="55"/>
      <c r="F17" s="55"/>
      <c r="G17" s="55"/>
      <c r="H17" s="55"/>
      <c r="I17" s="55"/>
      <c r="J17" s="55"/>
      <c r="K17" s="55"/>
      <c r="L17" s="55"/>
      <c r="M17" s="278"/>
      <c r="N17" s="137"/>
      <c r="O17" s="137"/>
    </row>
    <row r="18" spans="1:15" s="1" customFormat="1" ht="30" customHeight="1" x14ac:dyDescent="0.2">
      <c r="A18" s="50"/>
      <c r="B18" s="35" t="s">
        <v>54</v>
      </c>
      <c r="C18" s="235"/>
      <c r="D18" s="77">
        <f t="shared" ref="D18:M18" si="3">SUM(D8:D15)</f>
        <v>11167.3</v>
      </c>
      <c r="E18" s="77">
        <f t="shared" si="3"/>
        <v>11167.3</v>
      </c>
      <c r="F18" s="77">
        <f t="shared" si="3"/>
        <v>2065.3000000000002</v>
      </c>
      <c r="G18" s="77">
        <f t="shared" si="3"/>
        <v>2059.9</v>
      </c>
      <c r="H18" s="77">
        <f t="shared" si="3"/>
        <v>3461.2</v>
      </c>
      <c r="I18" s="77">
        <f t="shared" si="3"/>
        <v>0</v>
      </c>
      <c r="J18" s="77">
        <f t="shared" si="3"/>
        <v>3477.4</v>
      </c>
      <c r="K18" s="77">
        <f t="shared" si="3"/>
        <v>0</v>
      </c>
      <c r="L18" s="77">
        <f t="shared" si="3"/>
        <v>2163.4</v>
      </c>
      <c r="M18" s="77">
        <f t="shared" si="3"/>
        <v>0</v>
      </c>
      <c r="N18" s="137">
        <f>SUM(F18+H18+J18+L18)</f>
        <v>11167.3</v>
      </c>
      <c r="O18" s="137">
        <f>SUM(G18+I18+K18+M18)</f>
        <v>2059.9</v>
      </c>
    </row>
    <row r="19" spans="1:15" s="1" customFormat="1" ht="129.75" hidden="1" customHeight="1" thickBot="1" x14ac:dyDescent="0.25">
      <c r="A19" s="50"/>
      <c r="B19" s="51"/>
      <c r="C19" s="51"/>
      <c r="D19" s="55"/>
      <c r="E19" s="55"/>
      <c r="F19" s="55"/>
      <c r="G19" s="55"/>
      <c r="H19" s="55"/>
      <c r="I19" s="55"/>
      <c r="J19" s="55"/>
      <c r="K19" s="55"/>
      <c r="L19" s="55"/>
      <c r="M19" s="278"/>
      <c r="N19" s="56"/>
      <c r="O19" s="56"/>
    </row>
    <row r="20" spans="1:15" s="1" customFormat="1" ht="45.75" customHeight="1" x14ac:dyDescent="0.2">
      <c r="A20" s="195"/>
      <c r="B20" s="345" t="s">
        <v>55</v>
      </c>
      <c r="C20" s="235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196"/>
      <c r="O20" s="197"/>
    </row>
    <row r="21" spans="1:15" ht="29.25" customHeight="1" thickBot="1" x14ac:dyDescent="0.3">
      <c r="A21" s="662" t="s">
        <v>14</v>
      </c>
      <c r="B21" s="663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4"/>
      <c r="O21" s="665"/>
    </row>
    <row r="22" spans="1:15" s="399" customFormat="1" ht="56.25" customHeight="1" x14ac:dyDescent="0.2">
      <c r="A22" s="427"/>
      <c r="B22" s="429" t="s">
        <v>43</v>
      </c>
      <c r="C22" s="415"/>
      <c r="D22" s="430">
        <v>725.4</v>
      </c>
      <c r="E22" s="430">
        <v>725.4</v>
      </c>
      <c r="F22" s="410">
        <v>181.3</v>
      </c>
      <c r="G22" s="410">
        <v>90</v>
      </c>
      <c r="H22" s="410">
        <v>181.3</v>
      </c>
      <c r="I22" s="410"/>
      <c r="J22" s="410">
        <v>181.3</v>
      </c>
      <c r="K22" s="410"/>
      <c r="L22" s="410">
        <v>181.4</v>
      </c>
      <c r="M22" s="415"/>
      <c r="N22" s="185">
        <f t="shared" ref="N22:O24" si="4">SUM(F22+H22+J22+L22)</f>
        <v>725.30000000000007</v>
      </c>
      <c r="O22" s="431">
        <f t="shared" si="4"/>
        <v>90</v>
      </c>
    </row>
    <row r="23" spans="1:15" s="399" customFormat="1" ht="63" customHeight="1" x14ac:dyDescent="0.2">
      <c r="A23" s="422"/>
      <c r="B23" s="425" t="s">
        <v>149</v>
      </c>
      <c r="C23" s="423"/>
      <c r="D23" s="419">
        <v>788.4</v>
      </c>
      <c r="E23" s="419">
        <v>788.4</v>
      </c>
      <c r="F23" s="185">
        <v>197.1</v>
      </c>
      <c r="G23" s="185">
        <v>100.8</v>
      </c>
      <c r="H23" s="185">
        <v>197.1</v>
      </c>
      <c r="I23" s="185"/>
      <c r="J23" s="185">
        <v>197.1</v>
      </c>
      <c r="K23" s="185"/>
      <c r="L23" s="185">
        <v>197.1</v>
      </c>
      <c r="M23" s="423"/>
      <c r="N23" s="413">
        <f t="shared" si="4"/>
        <v>788.4</v>
      </c>
      <c r="O23" s="414">
        <f t="shared" si="4"/>
        <v>100.8</v>
      </c>
    </row>
    <row r="24" spans="1:15" ht="39" customHeight="1" x14ac:dyDescent="0.2">
      <c r="A24" s="428"/>
      <c r="B24" s="425" t="s">
        <v>150</v>
      </c>
      <c r="C24" s="412"/>
      <c r="D24" s="419">
        <v>100</v>
      </c>
      <c r="E24" s="419">
        <v>100</v>
      </c>
      <c r="F24" s="185"/>
      <c r="G24" s="185"/>
      <c r="H24" s="185">
        <v>50</v>
      </c>
      <c r="I24" s="185"/>
      <c r="J24" s="185"/>
      <c r="K24" s="185"/>
      <c r="L24" s="185">
        <v>50</v>
      </c>
      <c r="M24" s="413"/>
      <c r="N24" s="413">
        <f t="shared" si="4"/>
        <v>100</v>
      </c>
      <c r="O24" s="414">
        <f t="shared" si="4"/>
        <v>0</v>
      </c>
    </row>
    <row r="25" spans="1:15" ht="18.75" x14ac:dyDescent="0.2">
      <c r="A25" s="23" t="s">
        <v>2</v>
      </c>
      <c r="B25" s="424"/>
      <c r="C25" s="237"/>
      <c r="D25" s="432">
        <f t="shared" ref="D25:O25" si="5">SUM(D24+D23+D22)</f>
        <v>1613.8</v>
      </c>
      <c r="E25" s="432">
        <f t="shared" si="5"/>
        <v>1613.8</v>
      </c>
      <c r="F25" s="432">
        <f t="shared" si="5"/>
        <v>378.4</v>
      </c>
      <c r="G25" s="432">
        <f t="shared" si="5"/>
        <v>190.8</v>
      </c>
      <c r="H25" s="432">
        <f t="shared" si="5"/>
        <v>428.4</v>
      </c>
      <c r="I25" s="432">
        <f t="shared" si="5"/>
        <v>0</v>
      </c>
      <c r="J25" s="432">
        <f t="shared" si="5"/>
        <v>378.4</v>
      </c>
      <c r="K25" s="432">
        <f t="shared" si="5"/>
        <v>0</v>
      </c>
      <c r="L25" s="432">
        <f t="shared" si="5"/>
        <v>428.5</v>
      </c>
      <c r="M25" s="432">
        <f t="shared" si="5"/>
        <v>0</v>
      </c>
      <c r="N25" s="432">
        <f t="shared" si="5"/>
        <v>1613.7</v>
      </c>
      <c r="O25" s="432">
        <f t="shared" si="5"/>
        <v>190.8</v>
      </c>
    </row>
    <row r="26" spans="1:15" ht="15.75" x14ac:dyDescent="0.2">
      <c r="A26" s="668"/>
      <c r="B26" s="58" t="s">
        <v>53</v>
      </c>
      <c r="C26" s="58"/>
      <c r="D26" s="59"/>
      <c r="E26" s="59"/>
      <c r="F26" s="59"/>
      <c r="G26" s="59"/>
      <c r="H26" s="59"/>
      <c r="I26" s="60"/>
      <c r="J26" s="59"/>
      <c r="K26" s="60"/>
      <c r="L26" s="59"/>
      <c r="M26" s="104"/>
      <c r="N26" s="61"/>
      <c r="O26" s="140"/>
    </row>
    <row r="27" spans="1:15" ht="15.75" x14ac:dyDescent="0.2">
      <c r="A27" s="669"/>
      <c r="B27" s="58" t="s">
        <v>54</v>
      </c>
      <c r="C27" s="58"/>
      <c r="D27" s="77">
        <f t="shared" ref="D27:O27" si="6">SUM(D25+D26)</f>
        <v>1613.8</v>
      </c>
      <c r="E27" s="86">
        <f t="shared" si="6"/>
        <v>1613.8</v>
      </c>
      <c r="F27" s="86">
        <f t="shared" si="6"/>
        <v>378.4</v>
      </c>
      <c r="G27" s="86">
        <f t="shared" si="6"/>
        <v>190.8</v>
      </c>
      <c r="H27" s="86">
        <f t="shared" si="6"/>
        <v>428.4</v>
      </c>
      <c r="I27" s="77">
        <f t="shared" si="6"/>
        <v>0</v>
      </c>
      <c r="J27" s="77">
        <f t="shared" si="6"/>
        <v>378.4</v>
      </c>
      <c r="K27" s="77">
        <f t="shared" si="6"/>
        <v>0</v>
      </c>
      <c r="L27" s="77">
        <f t="shared" si="6"/>
        <v>428.5</v>
      </c>
      <c r="M27" s="105">
        <f t="shared" si="6"/>
        <v>0</v>
      </c>
      <c r="N27" s="77">
        <f t="shared" si="6"/>
        <v>1613.7</v>
      </c>
      <c r="O27" s="77">
        <f t="shared" si="6"/>
        <v>190.8</v>
      </c>
    </row>
    <row r="28" spans="1:15" s="1" customFormat="1" ht="36.75" customHeight="1" thickBot="1" x14ac:dyDescent="0.25">
      <c r="A28" s="670"/>
      <c r="B28" s="36" t="s">
        <v>55</v>
      </c>
      <c r="C28" s="235"/>
      <c r="D28" s="57"/>
      <c r="E28" s="57"/>
      <c r="F28" s="57"/>
      <c r="G28" s="57"/>
      <c r="H28" s="57"/>
      <c r="I28" s="57"/>
      <c r="J28" s="57"/>
      <c r="K28" s="57"/>
      <c r="L28" s="57"/>
      <c r="M28" s="103"/>
      <c r="N28" s="44"/>
      <c r="O28" s="56"/>
    </row>
    <row r="29" spans="1:15" ht="27.75" customHeight="1" x14ac:dyDescent="0.25">
      <c r="A29" s="655" t="s">
        <v>15</v>
      </c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7"/>
      <c r="O29" s="658"/>
    </row>
    <row r="30" spans="1:15" ht="44.25" customHeight="1" x14ac:dyDescent="0.25">
      <c r="A30" s="607" t="s">
        <v>16</v>
      </c>
      <c r="B30" s="433" t="s">
        <v>151</v>
      </c>
      <c r="C30" s="678"/>
      <c r="D30" s="434">
        <v>300</v>
      </c>
      <c r="E30" s="434">
        <f t="shared" ref="E30:E35" si="7">F30+H30+J30+L30</f>
        <v>300</v>
      </c>
      <c r="F30" s="434"/>
      <c r="G30" s="434"/>
      <c r="H30" s="434">
        <v>150</v>
      </c>
      <c r="I30" s="434"/>
      <c r="J30" s="434"/>
      <c r="K30" s="435"/>
      <c r="L30" s="435">
        <v>150</v>
      </c>
      <c r="M30" s="434"/>
      <c r="N30" s="205">
        <f>SUM(F30+H30+J30+L30)</f>
        <v>300</v>
      </c>
      <c r="O30" s="205">
        <f>SUM(G30+I30+K30+M30)</f>
        <v>0</v>
      </c>
    </row>
    <row r="31" spans="1:15" ht="127.5" customHeight="1" x14ac:dyDescent="0.25">
      <c r="A31" s="671"/>
      <c r="B31" s="433" t="s">
        <v>152</v>
      </c>
      <c r="C31" s="679"/>
      <c r="D31" s="434">
        <v>300</v>
      </c>
      <c r="E31" s="434">
        <f t="shared" si="7"/>
        <v>300</v>
      </c>
      <c r="F31" s="434">
        <v>300</v>
      </c>
      <c r="G31" s="434"/>
      <c r="H31" s="434"/>
      <c r="I31" s="434"/>
      <c r="J31" s="434"/>
      <c r="K31" s="435"/>
      <c r="L31" s="435">
        <v>0</v>
      </c>
      <c r="M31" s="434"/>
      <c r="N31" s="205">
        <f>SUM(F31+H31+J31+L31)</f>
        <v>300</v>
      </c>
      <c r="O31" s="205">
        <f>SUM(G31+I31+K31+M31)</f>
        <v>0</v>
      </c>
    </row>
    <row r="32" spans="1:15" ht="56.25" customHeight="1" x14ac:dyDescent="0.25">
      <c r="A32" s="671"/>
      <c r="B32" s="433" t="s">
        <v>153</v>
      </c>
      <c r="C32" s="679"/>
      <c r="D32" s="434">
        <v>340</v>
      </c>
      <c r="E32" s="434">
        <f t="shared" si="7"/>
        <v>340</v>
      </c>
      <c r="F32" s="434"/>
      <c r="G32" s="434"/>
      <c r="H32" s="434"/>
      <c r="I32" s="434"/>
      <c r="J32" s="434"/>
      <c r="K32" s="435"/>
      <c r="L32" s="434">
        <v>340</v>
      </c>
      <c r="M32" s="434"/>
      <c r="N32" s="205">
        <f t="shared" ref="N32:O35" si="8">SUM(F32+H32+J32+L32)</f>
        <v>340</v>
      </c>
      <c r="O32" s="205">
        <f t="shared" si="8"/>
        <v>0</v>
      </c>
    </row>
    <row r="33" spans="1:15" ht="65.25" customHeight="1" x14ac:dyDescent="0.25">
      <c r="A33" s="671"/>
      <c r="B33" s="433" t="s">
        <v>154</v>
      </c>
      <c r="C33" s="679"/>
      <c r="D33" s="434">
        <v>800</v>
      </c>
      <c r="E33" s="434">
        <f t="shared" si="7"/>
        <v>950</v>
      </c>
      <c r="F33" s="434">
        <v>150</v>
      </c>
      <c r="G33" s="434">
        <v>145.9</v>
      </c>
      <c r="H33" s="434">
        <v>300</v>
      </c>
      <c r="I33" s="434"/>
      <c r="J33" s="434">
        <f>250-66.5-25-158.5</f>
        <v>0</v>
      </c>
      <c r="K33" s="435"/>
      <c r="L33" s="435">
        <v>500</v>
      </c>
      <c r="M33" s="436"/>
      <c r="N33" s="205">
        <f t="shared" si="8"/>
        <v>950</v>
      </c>
      <c r="O33" s="205">
        <f t="shared" si="8"/>
        <v>145.9</v>
      </c>
    </row>
    <row r="34" spans="1:15" ht="69.75" customHeight="1" x14ac:dyDescent="0.25">
      <c r="A34" s="671"/>
      <c r="B34" s="433" t="s">
        <v>155</v>
      </c>
      <c r="C34" s="679"/>
      <c r="D34" s="434">
        <v>144</v>
      </c>
      <c r="E34" s="434">
        <f t="shared" si="7"/>
        <v>144</v>
      </c>
      <c r="F34" s="434">
        <v>100</v>
      </c>
      <c r="G34" s="434">
        <v>25</v>
      </c>
      <c r="H34" s="434"/>
      <c r="I34" s="434"/>
      <c r="J34" s="434"/>
      <c r="K34" s="435"/>
      <c r="L34" s="435">
        <v>44</v>
      </c>
      <c r="M34" s="434"/>
      <c r="N34" s="205">
        <f t="shared" si="8"/>
        <v>144</v>
      </c>
      <c r="O34" s="205">
        <f t="shared" si="8"/>
        <v>25</v>
      </c>
    </row>
    <row r="35" spans="1:15" ht="165" customHeight="1" thickBot="1" x14ac:dyDescent="0.3">
      <c r="A35" s="671"/>
      <c r="B35" s="433" t="s">
        <v>156</v>
      </c>
      <c r="C35" s="680"/>
      <c r="D35" s="434">
        <v>2800</v>
      </c>
      <c r="E35" s="434">
        <f t="shared" si="7"/>
        <v>2650</v>
      </c>
      <c r="F35" s="434">
        <v>200</v>
      </c>
      <c r="G35" s="434">
        <v>126.7</v>
      </c>
      <c r="H35" s="434">
        <v>844</v>
      </c>
      <c r="I35" s="434"/>
      <c r="J35" s="434">
        <f>1880-1880</f>
        <v>0</v>
      </c>
      <c r="K35" s="437">
        <v>0</v>
      </c>
      <c r="L35" s="435">
        <v>1606</v>
      </c>
      <c r="M35" s="436"/>
      <c r="N35" s="205">
        <f t="shared" si="8"/>
        <v>2650</v>
      </c>
      <c r="O35" s="205">
        <f t="shared" si="8"/>
        <v>126.7</v>
      </c>
    </row>
    <row r="36" spans="1:15" ht="48" customHeight="1" x14ac:dyDescent="0.2">
      <c r="A36" s="5" t="s">
        <v>12</v>
      </c>
      <c r="B36" s="28"/>
      <c r="C36" s="28"/>
      <c r="D36" s="90">
        <f t="shared" ref="D36:N36" si="9">SUM(D35+D34+D33+D32+D31+D30)</f>
        <v>4684</v>
      </c>
      <c r="E36" s="90">
        <f t="shared" si="9"/>
        <v>4684</v>
      </c>
      <c r="F36" s="90">
        <f t="shared" si="9"/>
        <v>750</v>
      </c>
      <c r="G36" s="90">
        <f t="shared" si="9"/>
        <v>297.60000000000002</v>
      </c>
      <c r="H36" s="90">
        <f t="shared" si="9"/>
        <v>1294</v>
      </c>
      <c r="I36" s="90">
        <f t="shared" si="9"/>
        <v>0</v>
      </c>
      <c r="J36" s="90">
        <f t="shared" si="9"/>
        <v>0</v>
      </c>
      <c r="K36" s="90">
        <f t="shared" si="9"/>
        <v>0</v>
      </c>
      <c r="L36" s="90">
        <f t="shared" si="9"/>
        <v>2640</v>
      </c>
      <c r="M36" s="90">
        <f t="shared" si="9"/>
        <v>0</v>
      </c>
      <c r="N36" s="90">
        <f t="shared" si="9"/>
        <v>4684</v>
      </c>
      <c r="O36" s="90">
        <f>SUM(O35+O34+O33+O32+O31+O30)</f>
        <v>297.60000000000002</v>
      </c>
    </row>
    <row r="37" spans="1:15" ht="26.25" customHeight="1" thickBot="1" x14ac:dyDescent="0.25">
      <c r="A37" s="83"/>
      <c r="B37" s="17" t="s">
        <v>53</v>
      </c>
      <c r="C37" s="17"/>
      <c r="D37" s="91"/>
      <c r="E37" s="91"/>
      <c r="F37" s="91"/>
      <c r="G37" s="91"/>
      <c r="H37" s="91"/>
      <c r="I37" s="91"/>
      <c r="J37" s="91"/>
      <c r="K37" s="91"/>
      <c r="L37" s="92"/>
      <c r="M37" s="106"/>
      <c r="N37" s="43"/>
      <c r="O37" s="10"/>
    </row>
    <row r="38" spans="1:15" ht="30" customHeight="1" x14ac:dyDescent="0.2">
      <c r="A38" s="83"/>
      <c r="B38" s="17" t="s">
        <v>54</v>
      </c>
      <c r="C38" s="238"/>
      <c r="D38" s="90">
        <f t="shared" ref="D38:M38" si="10">SUM(D35+D34+D33+D32+D30)</f>
        <v>4384</v>
      </c>
      <c r="E38" s="90">
        <f t="shared" si="10"/>
        <v>4384</v>
      </c>
      <c r="F38" s="90">
        <f t="shared" si="10"/>
        <v>450</v>
      </c>
      <c r="G38" s="90">
        <f t="shared" si="10"/>
        <v>297.60000000000002</v>
      </c>
      <c r="H38" s="90">
        <f t="shared" si="10"/>
        <v>1294</v>
      </c>
      <c r="I38" s="90">
        <f t="shared" si="10"/>
        <v>0</v>
      </c>
      <c r="J38" s="90">
        <f t="shared" si="10"/>
        <v>0</v>
      </c>
      <c r="K38" s="90">
        <f>SUM(K35+K34+K33+K32+K30+K31)</f>
        <v>0</v>
      </c>
      <c r="L38" s="90">
        <f>SUM(L35+L34+L33+L32+L30+L31)</f>
        <v>2640</v>
      </c>
      <c r="M38" s="90">
        <f t="shared" si="10"/>
        <v>0</v>
      </c>
      <c r="N38" s="132">
        <f>SUM(F38+H38+J38+L38)</f>
        <v>4384</v>
      </c>
      <c r="O38" s="133">
        <f>SUM(G38+I38+K38+M38)</f>
        <v>297.60000000000002</v>
      </c>
    </row>
    <row r="39" spans="1:15" ht="34.5" customHeight="1" thickBot="1" x14ac:dyDescent="0.25">
      <c r="A39" s="84"/>
      <c r="B39" s="71" t="s">
        <v>55</v>
      </c>
      <c r="C39" s="29"/>
      <c r="D39" s="93"/>
      <c r="E39" s="93"/>
      <c r="F39" s="93"/>
      <c r="G39" s="93"/>
      <c r="H39" s="93"/>
      <c r="I39" s="93"/>
      <c r="J39" s="93"/>
      <c r="K39" s="93"/>
      <c r="L39" s="94"/>
      <c r="M39" s="107"/>
      <c r="N39" s="43"/>
      <c r="O39" s="10"/>
    </row>
    <row r="40" spans="1:15" ht="48" customHeight="1" x14ac:dyDescent="0.25">
      <c r="A40" s="607" t="s">
        <v>17</v>
      </c>
      <c r="B40" s="438" t="s">
        <v>157</v>
      </c>
      <c r="C40" s="352"/>
      <c r="D40" s="440">
        <v>69472.600000000006</v>
      </c>
      <c r="E40" s="440">
        <f t="shared" ref="E40:E47" si="11">F40+H40+J40+L40</f>
        <v>69472.600000000006</v>
      </c>
      <c r="F40" s="440">
        <v>13825.4</v>
      </c>
      <c r="G40" s="440">
        <v>13825.4</v>
      </c>
      <c r="H40" s="440">
        <f>20773.9+205</f>
        <v>20978.9</v>
      </c>
      <c r="I40" s="440"/>
      <c r="J40" s="440">
        <f>16737.4+170</f>
        <v>16907.400000000001</v>
      </c>
      <c r="K40" s="441"/>
      <c r="L40" s="441">
        <f>17579.5+181.4</f>
        <v>17760.900000000001</v>
      </c>
      <c r="M40" s="440"/>
      <c r="N40" s="353">
        <f t="shared" ref="N40:N47" si="12">SUM(F40+H40+J40+L40)</f>
        <v>69472.600000000006</v>
      </c>
      <c r="O40" s="353">
        <f t="shared" ref="O40:O47" si="13">SUM(G40+I40+K40+M40)</f>
        <v>13825.4</v>
      </c>
    </row>
    <row r="41" spans="1:15" ht="39.75" customHeight="1" x14ac:dyDescent="0.25">
      <c r="A41" s="608"/>
      <c r="B41" s="438" t="s">
        <v>158</v>
      </c>
      <c r="C41" s="352"/>
      <c r="D41" s="440">
        <v>6872.1</v>
      </c>
      <c r="E41" s="440">
        <f t="shared" si="11"/>
        <v>6872.1</v>
      </c>
      <c r="F41" s="440">
        <v>1100.9000000000001</v>
      </c>
      <c r="G41" s="440">
        <v>1100.9000000000001</v>
      </c>
      <c r="H41" s="440">
        <v>1952.3</v>
      </c>
      <c r="I41" s="440"/>
      <c r="J41" s="440">
        <v>2035.8</v>
      </c>
      <c r="K41" s="441"/>
      <c r="L41" s="441">
        <v>1783.1</v>
      </c>
      <c r="M41" s="440"/>
      <c r="N41" s="353">
        <f t="shared" si="12"/>
        <v>6872.1</v>
      </c>
      <c r="O41" s="353">
        <f t="shared" si="13"/>
        <v>1100.9000000000001</v>
      </c>
    </row>
    <row r="42" spans="1:15" ht="60.75" customHeight="1" x14ac:dyDescent="0.2">
      <c r="A42" s="608"/>
      <c r="B42" s="438" t="s">
        <v>159</v>
      </c>
      <c r="C42" s="259" t="s">
        <v>98</v>
      </c>
      <c r="D42" s="440">
        <v>403.3</v>
      </c>
      <c r="E42" s="440">
        <f t="shared" si="11"/>
        <v>403.3</v>
      </c>
      <c r="F42" s="440"/>
      <c r="G42" s="440"/>
      <c r="H42" s="440"/>
      <c r="I42" s="440"/>
      <c r="J42" s="440"/>
      <c r="K42" s="441"/>
      <c r="L42" s="441">
        <v>403.3</v>
      </c>
      <c r="M42" s="440"/>
      <c r="N42" s="354">
        <f t="shared" si="12"/>
        <v>403.3</v>
      </c>
      <c r="O42" s="354">
        <f t="shared" si="13"/>
        <v>0</v>
      </c>
    </row>
    <row r="43" spans="1:15" ht="71.25" customHeight="1" x14ac:dyDescent="0.2">
      <c r="A43" s="608"/>
      <c r="B43" s="438" t="s">
        <v>160</v>
      </c>
      <c r="C43" s="259" t="s">
        <v>98</v>
      </c>
      <c r="D43" s="440">
        <v>1429.9</v>
      </c>
      <c r="E43" s="440">
        <f t="shared" si="11"/>
        <v>1429.9</v>
      </c>
      <c r="F43" s="440"/>
      <c r="G43" s="440"/>
      <c r="H43" s="440"/>
      <c r="I43" s="440"/>
      <c r="J43" s="440"/>
      <c r="K43" s="441"/>
      <c r="L43" s="441">
        <v>1429.9</v>
      </c>
      <c r="M43" s="440"/>
      <c r="N43" s="354">
        <f t="shared" si="12"/>
        <v>1429.9</v>
      </c>
      <c r="O43" s="354">
        <f t="shared" si="13"/>
        <v>0</v>
      </c>
    </row>
    <row r="44" spans="1:15" s="346" customFormat="1" ht="65.25" customHeight="1" x14ac:dyDescent="0.25">
      <c r="A44" s="608"/>
      <c r="B44" s="438" t="s">
        <v>161</v>
      </c>
      <c r="C44" s="259"/>
      <c r="D44" s="440">
        <v>20157.5</v>
      </c>
      <c r="E44" s="440">
        <f t="shared" si="11"/>
        <v>20157.5</v>
      </c>
      <c r="F44" s="440">
        <v>4173.5</v>
      </c>
      <c r="G44" s="440">
        <v>3534.8</v>
      </c>
      <c r="H44" s="440">
        <f>5683.8-150</f>
        <v>5533.8</v>
      </c>
      <c r="I44" s="440"/>
      <c r="J44" s="440">
        <v>4362.8999999999996</v>
      </c>
      <c r="K44" s="441"/>
      <c r="L44" s="441">
        <f>6237.3-150</f>
        <v>6087.3</v>
      </c>
      <c r="M44" s="440"/>
      <c r="N44" s="354">
        <f t="shared" si="12"/>
        <v>20157.5</v>
      </c>
      <c r="O44" s="354">
        <f t="shared" si="13"/>
        <v>3534.8</v>
      </c>
    </row>
    <row r="45" spans="1:15" s="346" customFormat="1" ht="27.75" customHeight="1" x14ac:dyDescent="0.25">
      <c r="A45" s="608"/>
      <c r="B45" s="439" t="s">
        <v>97</v>
      </c>
      <c r="C45" s="259"/>
      <c r="D45" s="440">
        <f>D46+D47</f>
        <v>13518.300000000001</v>
      </c>
      <c r="E45" s="440">
        <f t="shared" si="11"/>
        <v>13518.300000000001</v>
      </c>
      <c r="F45" s="440">
        <f t="shared" ref="F45:L45" si="14">F46+F47</f>
        <v>3143.8</v>
      </c>
      <c r="G45" s="440">
        <f t="shared" si="14"/>
        <v>2927.6000000000004</v>
      </c>
      <c r="H45" s="440">
        <f t="shared" si="14"/>
        <v>3502.6000000000004</v>
      </c>
      <c r="I45" s="440"/>
      <c r="J45" s="440">
        <f t="shared" si="14"/>
        <v>3467.3</v>
      </c>
      <c r="K45" s="440"/>
      <c r="L45" s="440">
        <f t="shared" si="14"/>
        <v>3404.6</v>
      </c>
      <c r="M45" s="440"/>
      <c r="N45" s="354">
        <f t="shared" si="12"/>
        <v>13518.300000000001</v>
      </c>
      <c r="O45" s="354">
        <f t="shared" si="13"/>
        <v>2927.6000000000004</v>
      </c>
    </row>
    <row r="46" spans="1:15" ht="54" customHeight="1" x14ac:dyDescent="0.2">
      <c r="A46" s="608"/>
      <c r="B46" s="438" t="s">
        <v>162</v>
      </c>
      <c r="C46" s="352"/>
      <c r="D46" s="440">
        <v>4501.1000000000004</v>
      </c>
      <c r="E46" s="440">
        <f t="shared" si="11"/>
        <v>4501.1000000000004</v>
      </c>
      <c r="F46" s="440">
        <v>963.4</v>
      </c>
      <c r="G46" s="440">
        <v>844.8</v>
      </c>
      <c r="H46" s="440">
        <v>1282.2</v>
      </c>
      <c r="I46" s="440"/>
      <c r="J46" s="440">
        <v>1118.4000000000001</v>
      </c>
      <c r="K46" s="441"/>
      <c r="L46" s="441">
        <v>1137.0999999999999</v>
      </c>
      <c r="M46" s="440"/>
      <c r="N46" s="354">
        <f t="shared" si="12"/>
        <v>4501.1000000000004</v>
      </c>
      <c r="O46" s="354">
        <f t="shared" si="13"/>
        <v>844.8</v>
      </c>
    </row>
    <row r="47" spans="1:15" ht="51.75" customHeight="1" thickBot="1" x14ac:dyDescent="0.3">
      <c r="A47" s="608"/>
      <c r="B47" s="438" t="s">
        <v>163</v>
      </c>
      <c r="C47" s="355"/>
      <c r="D47" s="440">
        <v>9017.2000000000007</v>
      </c>
      <c r="E47" s="440">
        <f t="shared" si="11"/>
        <v>9017.2000000000007</v>
      </c>
      <c r="F47" s="440">
        <v>2180.4</v>
      </c>
      <c r="G47" s="440">
        <v>2082.8000000000002</v>
      </c>
      <c r="H47" s="440">
        <v>2220.4</v>
      </c>
      <c r="I47" s="440"/>
      <c r="J47" s="440">
        <v>2348.9</v>
      </c>
      <c r="K47" s="441"/>
      <c r="L47" s="441">
        <v>2267.5</v>
      </c>
      <c r="M47" s="440"/>
      <c r="N47" s="354">
        <f t="shared" si="12"/>
        <v>9017.2000000000007</v>
      </c>
      <c r="O47" s="354">
        <f t="shared" si="13"/>
        <v>2082.8000000000002</v>
      </c>
    </row>
    <row r="48" spans="1:15" ht="45" customHeight="1" x14ac:dyDescent="0.2">
      <c r="A48" s="4" t="s">
        <v>12</v>
      </c>
      <c r="B48" s="87" t="s">
        <v>61</v>
      </c>
      <c r="C48" s="87"/>
      <c r="D48" s="88">
        <f t="shared" ref="D48:O48" si="15">D40+D41+D42+D43+D44+D45</f>
        <v>111853.70000000001</v>
      </c>
      <c r="E48" s="88">
        <f t="shared" si="15"/>
        <v>111853.70000000001</v>
      </c>
      <c r="F48" s="88">
        <f t="shared" si="15"/>
        <v>22243.599999999999</v>
      </c>
      <c r="G48" s="88">
        <f t="shared" si="15"/>
        <v>21388.699999999997</v>
      </c>
      <c r="H48" s="88">
        <f t="shared" si="15"/>
        <v>31967.599999999999</v>
      </c>
      <c r="I48" s="88">
        <f t="shared" si="15"/>
        <v>0</v>
      </c>
      <c r="J48" s="88">
        <f t="shared" si="15"/>
        <v>26773.399999999998</v>
      </c>
      <c r="K48" s="88">
        <f t="shared" si="15"/>
        <v>0</v>
      </c>
      <c r="L48" s="88">
        <f t="shared" si="15"/>
        <v>30869.1</v>
      </c>
      <c r="M48" s="88">
        <f t="shared" si="15"/>
        <v>0</v>
      </c>
      <c r="N48" s="88">
        <f t="shared" si="15"/>
        <v>111853.70000000001</v>
      </c>
      <c r="O48" s="88">
        <f t="shared" si="15"/>
        <v>21388.699999999997</v>
      </c>
    </row>
    <row r="49" spans="1:15" ht="22.5" customHeight="1" x14ac:dyDescent="0.2">
      <c r="A49" s="31"/>
      <c r="B49" s="87" t="s">
        <v>62</v>
      </c>
      <c r="C49" s="87"/>
      <c r="D49" s="88">
        <f t="shared" ref="D49:O49" si="16">SUM(D40+D41+D44+D45)</f>
        <v>110020.50000000001</v>
      </c>
      <c r="E49" s="88">
        <f t="shared" si="16"/>
        <v>110020.50000000001</v>
      </c>
      <c r="F49" s="88">
        <f t="shared" si="16"/>
        <v>22243.599999999999</v>
      </c>
      <c r="G49" s="88">
        <f t="shared" si="16"/>
        <v>21388.699999999997</v>
      </c>
      <c r="H49" s="88">
        <f t="shared" si="16"/>
        <v>31967.599999999999</v>
      </c>
      <c r="I49" s="88">
        <f t="shared" si="16"/>
        <v>0</v>
      </c>
      <c r="J49" s="88">
        <f t="shared" si="16"/>
        <v>26773.399999999998</v>
      </c>
      <c r="K49" s="88">
        <f t="shared" si="16"/>
        <v>0</v>
      </c>
      <c r="L49" s="88">
        <f t="shared" si="16"/>
        <v>29035.899999999998</v>
      </c>
      <c r="M49" s="88">
        <f t="shared" si="16"/>
        <v>0</v>
      </c>
      <c r="N49" s="88">
        <f t="shared" si="16"/>
        <v>110020.50000000001</v>
      </c>
      <c r="O49" s="88">
        <f t="shared" si="16"/>
        <v>21388.699999999997</v>
      </c>
    </row>
    <row r="50" spans="1:15" ht="45.75" customHeight="1" x14ac:dyDescent="0.2">
      <c r="A50" s="31"/>
      <c r="B50" s="71" t="s">
        <v>55</v>
      </c>
      <c r="C50" s="71"/>
      <c r="D50" s="88">
        <f t="shared" ref="D50:O50" si="17">SUM(D42+D43)</f>
        <v>1833.2</v>
      </c>
      <c r="E50" s="88">
        <f t="shared" si="17"/>
        <v>1833.2</v>
      </c>
      <c r="F50" s="88">
        <f t="shared" si="17"/>
        <v>0</v>
      </c>
      <c r="G50" s="88">
        <f t="shared" si="17"/>
        <v>0</v>
      </c>
      <c r="H50" s="88">
        <f t="shared" si="17"/>
        <v>0</v>
      </c>
      <c r="I50" s="88">
        <f t="shared" si="17"/>
        <v>0</v>
      </c>
      <c r="J50" s="88">
        <f t="shared" si="17"/>
        <v>0</v>
      </c>
      <c r="K50" s="88">
        <f t="shared" si="17"/>
        <v>0</v>
      </c>
      <c r="L50" s="88">
        <f t="shared" si="17"/>
        <v>1833.2</v>
      </c>
      <c r="M50" s="88">
        <f t="shared" si="17"/>
        <v>0</v>
      </c>
      <c r="N50" s="88">
        <f t="shared" si="17"/>
        <v>1833.2</v>
      </c>
      <c r="O50" s="88">
        <f t="shared" si="17"/>
        <v>0</v>
      </c>
    </row>
    <row r="51" spans="1:15" s="1" customFormat="1" ht="72.75" customHeight="1" x14ac:dyDescent="0.25">
      <c r="A51" s="277" t="s">
        <v>42</v>
      </c>
      <c r="B51" s="144"/>
      <c r="C51" s="144"/>
      <c r="D51" s="442">
        <v>1767.4</v>
      </c>
      <c r="E51" s="442">
        <f>F51+H51+J51+L51</f>
        <v>1767.4</v>
      </c>
      <c r="F51" s="442">
        <v>426.1</v>
      </c>
      <c r="G51" s="442">
        <v>424.1</v>
      </c>
      <c r="H51" s="442">
        <v>434.5</v>
      </c>
      <c r="I51" s="442"/>
      <c r="J51" s="442">
        <v>434.6</v>
      </c>
      <c r="K51" s="443"/>
      <c r="L51" s="443">
        <v>472.2</v>
      </c>
      <c r="M51" s="442"/>
      <c r="N51" s="353">
        <f>SUM(F51+H51+J51+L51)</f>
        <v>1767.4</v>
      </c>
      <c r="O51" s="382">
        <f>SUM(G51+I51+K51+M51)</f>
        <v>424.1</v>
      </c>
    </row>
    <row r="52" spans="1:15" s="1" customFormat="1" ht="32.25" customHeight="1" x14ac:dyDescent="0.2">
      <c r="A52" s="20" t="s">
        <v>12</v>
      </c>
      <c r="B52" s="30"/>
      <c r="C52" s="30"/>
      <c r="D52" s="444">
        <f t="shared" ref="D52:M52" si="18">SUM(D51)</f>
        <v>1767.4</v>
      </c>
      <c r="E52" s="444">
        <f t="shared" si="18"/>
        <v>1767.4</v>
      </c>
      <c r="F52" s="444">
        <f t="shared" si="18"/>
        <v>426.1</v>
      </c>
      <c r="G52" s="444">
        <f t="shared" si="18"/>
        <v>424.1</v>
      </c>
      <c r="H52" s="444">
        <f t="shared" si="18"/>
        <v>434.5</v>
      </c>
      <c r="I52" s="444">
        <v>350.5</v>
      </c>
      <c r="J52" s="444">
        <f t="shared" si="18"/>
        <v>434.6</v>
      </c>
      <c r="K52" s="444">
        <f t="shared" si="18"/>
        <v>0</v>
      </c>
      <c r="L52" s="444">
        <f t="shared" si="18"/>
        <v>472.2</v>
      </c>
      <c r="M52" s="445">
        <f t="shared" si="18"/>
        <v>0</v>
      </c>
      <c r="N52" s="444">
        <f>SUM(N51)</f>
        <v>1767.4</v>
      </c>
      <c r="O52" s="444">
        <f>SUM(G51)</f>
        <v>424.1</v>
      </c>
    </row>
    <row r="53" spans="1:15" s="1" customFormat="1" ht="24.75" customHeight="1" x14ac:dyDescent="0.2">
      <c r="A53" s="89"/>
      <c r="B53" s="17" t="s">
        <v>53</v>
      </c>
      <c r="C53" s="71"/>
      <c r="D53" s="444"/>
      <c r="E53" s="444"/>
      <c r="F53" s="444"/>
      <c r="G53" s="444"/>
      <c r="H53" s="444"/>
      <c r="I53" s="444"/>
      <c r="J53" s="444"/>
      <c r="K53" s="445"/>
      <c r="L53" s="445"/>
      <c r="M53" s="445"/>
      <c r="N53" s="446"/>
      <c r="O53" s="447"/>
    </row>
    <row r="54" spans="1:15" s="1" customFormat="1" ht="27.75" customHeight="1" x14ac:dyDescent="0.2">
      <c r="A54" s="89"/>
      <c r="B54" s="17" t="s">
        <v>54</v>
      </c>
      <c r="C54" s="71"/>
      <c r="D54" s="444">
        <f t="shared" ref="D54:M54" si="19">SUM(D52)</f>
        <v>1767.4</v>
      </c>
      <c r="E54" s="444">
        <f t="shared" si="19"/>
        <v>1767.4</v>
      </c>
      <c r="F54" s="444">
        <f t="shared" si="19"/>
        <v>426.1</v>
      </c>
      <c r="G54" s="444">
        <f t="shared" si="19"/>
        <v>424.1</v>
      </c>
      <c r="H54" s="444">
        <f t="shared" si="19"/>
        <v>434.5</v>
      </c>
      <c r="I54" s="444">
        <f t="shared" si="19"/>
        <v>350.5</v>
      </c>
      <c r="J54" s="444">
        <f t="shared" si="19"/>
        <v>434.6</v>
      </c>
      <c r="K54" s="444">
        <f t="shared" si="19"/>
        <v>0</v>
      </c>
      <c r="L54" s="444">
        <f t="shared" si="19"/>
        <v>472.2</v>
      </c>
      <c r="M54" s="445">
        <f t="shared" si="19"/>
        <v>0</v>
      </c>
      <c r="N54" s="446">
        <f>SUM(F54+H54+J54+L54)</f>
        <v>1767.4</v>
      </c>
      <c r="O54" s="444">
        <f>SUM(G51)</f>
        <v>424.1</v>
      </c>
    </row>
    <row r="55" spans="1:15" s="1" customFormat="1" ht="39" customHeight="1" thickBot="1" x14ac:dyDescent="0.25">
      <c r="A55" s="89"/>
      <c r="B55" s="29" t="s">
        <v>55</v>
      </c>
      <c r="C55" s="29"/>
      <c r="D55" s="448">
        <v>0</v>
      </c>
      <c r="E55" s="448">
        <v>0</v>
      </c>
      <c r="F55" s="448">
        <v>0</v>
      </c>
      <c r="G55" s="448">
        <v>0</v>
      </c>
      <c r="H55" s="448">
        <v>0</v>
      </c>
      <c r="I55" s="448"/>
      <c r="J55" s="448">
        <v>0</v>
      </c>
      <c r="K55" s="448">
        <v>0</v>
      </c>
      <c r="L55" s="448">
        <v>0</v>
      </c>
      <c r="M55" s="449">
        <v>0</v>
      </c>
      <c r="N55" s="449">
        <v>0</v>
      </c>
      <c r="O55" s="449">
        <v>0</v>
      </c>
    </row>
    <row r="56" spans="1:15" s="1" customFormat="1" ht="29.25" customHeight="1" thickBot="1" x14ac:dyDescent="0.25">
      <c r="A56" s="23" t="s">
        <v>2</v>
      </c>
      <c r="B56" s="33"/>
      <c r="C56" s="239"/>
      <c r="D56" s="34">
        <f t="shared" ref="D56:O56" si="20">SUM(D52+D48+D36)</f>
        <v>118305.1</v>
      </c>
      <c r="E56" s="34">
        <f t="shared" si="20"/>
        <v>118305.1</v>
      </c>
      <c r="F56" s="34">
        <f t="shared" si="20"/>
        <v>23419.699999999997</v>
      </c>
      <c r="G56" s="34">
        <f t="shared" si="20"/>
        <v>22110.399999999994</v>
      </c>
      <c r="H56" s="34">
        <f t="shared" si="20"/>
        <v>33696.1</v>
      </c>
      <c r="I56" s="34">
        <f t="shared" si="20"/>
        <v>350.5</v>
      </c>
      <c r="J56" s="34">
        <f t="shared" si="20"/>
        <v>27207.999999999996</v>
      </c>
      <c r="K56" s="34">
        <f t="shared" si="20"/>
        <v>0</v>
      </c>
      <c r="L56" s="34">
        <f t="shared" si="20"/>
        <v>33981.300000000003</v>
      </c>
      <c r="M56" s="34">
        <f t="shared" si="20"/>
        <v>0</v>
      </c>
      <c r="N56" s="34">
        <f t="shared" si="20"/>
        <v>118305.1</v>
      </c>
      <c r="O56" s="34">
        <f t="shared" si="20"/>
        <v>22110.399999999994</v>
      </c>
    </row>
    <row r="57" spans="1:15" s="1" customFormat="1" ht="29.25" customHeight="1" thickBot="1" x14ac:dyDescent="0.25">
      <c r="A57" s="32"/>
      <c r="B57" s="35" t="s">
        <v>53</v>
      </c>
      <c r="C57" s="235"/>
      <c r="D57" s="34"/>
      <c r="E57" s="34"/>
      <c r="F57" s="34"/>
      <c r="G57" s="34"/>
      <c r="H57" s="34"/>
      <c r="I57" s="34"/>
      <c r="J57" s="34"/>
      <c r="K57" s="34"/>
      <c r="L57" s="34"/>
      <c r="M57" s="108"/>
      <c r="N57" s="27"/>
      <c r="O57" s="56"/>
    </row>
    <row r="58" spans="1:15" s="1" customFormat="1" ht="29.25" customHeight="1" thickBot="1" x14ac:dyDescent="0.25">
      <c r="A58" s="32"/>
      <c r="B58" s="35" t="s">
        <v>54</v>
      </c>
      <c r="C58" s="235"/>
      <c r="D58" s="34">
        <f t="shared" ref="D58:O58" si="21">SUM(D54+D49+D38)</f>
        <v>116171.90000000001</v>
      </c>
      <c r="E58" s="34">
        <f t="shared" si="21"/>
        <v>116171.90000000001</v>
      </c>
      <c r="F58" s="34">
        <f t="shared" si="21"/>
        <v>23119.699999999997</v>
      </c>
      <c r="G58" s="34">
        <f t="shared" si="21"/>
        <v>22110.399999999994</v>
      </c>
      <c r="H58" s="34">
        <f t="shared" si="21"/>
        <v>33696.1</v>
      </c>
      <c r="I58" s="34">
        <f t="shared" si="21"/>
        <v>350.5</v>
      </c>
      <c r="J58" s="34">
        <f t="shared" si="21"/>
        <v>27207.999999999996</v>
      </c>
      <c r="K58" s="34">
        <f t="shared" si="21"/>
        <v>0</v>
      </c>
      <c r="L58" s="34">
        <f t="shared" si="21"/>
        <v>32148.1</v>
      </c>
      <c r="M58" s="34">
        <f t="shared" si="21"/>
        <v>0</v>
      </c>
      <c r="N58" s="34">
        <f t="shared" si="21"/>
        <v>116171.90000000001</v>
      </c>
      <c r="O58" s="34">
        <f t="shared" si="21"/>
        <v>22110.399999999994</v>
      </c>
    </row>
    <row r="59" spans="1:15" s="1" customFormat="1" ht="37.5" customHeight="1" thickBot="1" x14ac:dyDescent="0.25">
      <c r="A59" s="32"/>
      <c r="B59" s="36" t="s">
        <v>55</v>
      </c>
      <c r="C59" s="236"/>
      <c r="D59" s="34">
        <f t="shared" ref="D59:O59" si="22">SUM(D50)</f>
        <v>1833.2</v>
      </c>
      <c r="E59" s="34">
        <f t="shared" si="22"/>
        <v>1833.2</v>
      </c>
      <c r="F59" s="34">
        <f t="shared" si="22"/>
        <v>0</v>
      </c>
      <c r="G59" s="34">
        <f t="shared" si="22"/>
        <v>0</v>
      </c>
      <c r="H59" s="34">
        <f t="shared" si="22"/>
        <v>0</v>
      </c>
      <c r="I59" s="34">
        <f t="shared" si="22"/>
        <v>0</v>
      </c>
      <c r="J59" s="34">
        <f t="shared" si="22"/>
        <v>0</v>
      </c>
      <c r="K59" s="34">
        <f t="shared" si="22"/>
        <v>0</v>
      </c>
      <c r="L59" s="34">
        <f t="shared" si="22"/>
        <v>1833.2</v>
      </c>
      <c r="M59" s="34">
        <f t="shared" si="22"/>
        <v>0</v>
      </c>
      <c r="N59" s="34">
        <f t="shared" si="22"/>
        <v>1833.2</v>
      </c>
      <c r="O59" s="34">
        <f t="shared" si="22"/>
        <v>0</v>
      </c>
    </row>
    <row r="60" spans="1:15" ht="28.5" customHeight="1" x14ac:dyDescent="0.25">
      <c r="A60" s="655" t="s">
        <v>18</v>
      </c>
      <c r="B60" s="656"/>
      <c r="C60" s="656"/>
      <c r="D60" s="656"/>
      <c r="E60" s="656"/>
      <c r="F60" s="656"/>
      <c r="G60" s="656"/>
      <c r="H60" s="656"/>
      <c r="I60" s="656"/>
      <c r="J60" s="656"/>
      <c r="K60" s="656"/>
      <c r="L60" s="656"/>
      <c r="M60" s="656"/>
      <c r="N60" s="657"/>
      <c r="O60" s="658"/>
    </row>
    <row r="61" spans="1:15" ht="53.25" customHeight="1" x14ac:dyDescent="0.2">
      <c r="A61" s="635" t="s">
        <v>19</v>
      </c>
      <c r="B61" s="166" t="s">
        <v>66</v>
      </c>
      <c r="C61" s="166"/>
      <c r="D61" s="184">
        <v>3649.3</v>
      </c>
      <c r="E61" s="184">
        <v>3649.3</v>
      </c>
      <c r="F61" s="153">
        <v>912.3</v>
      </c>
      <c r="G61" s="153">
        <v>1092.3</v>
      </c>
      <c r="H61" s="153">
        <v>912.3</v>
      </c>
      <c r="I61" s="203"/>
      <c r="J61" s="153">
        <v>912.3</v>
      </c>
      <c r="K61" s="154"/>
      <c r="L61" s="153">
        <v>912.4</v>
      </c>
      <c r="M61" s="173"/>
      <c r="N61" s="154">
        <f t="shared" ref="N61:O63" si="23">SUM(F61+H61+J61+L61)</f>
        <v>3649.2999999999997</v>
      </c>
      <c r="O61" s="154">
        <f t="shared" si="23"/>
        <v>1092.3</v>
      </c>
    </row>
    <row r="62" spans="1:15" ht="69.75" customHeight="1" x14ac:dyDescent="0.2">
      <c r="A62" s="636"/>
      <c r="B62" s="166" t="s">
        <v>20</v>
      </c>
      <c r="C62" s="166"/>
      <c r="D62" s="184">
        <v>280</v>
      </c>
      <c r="E62" s="184">
        <v>280</v>
      </c>
      <c r="F62" s="153">
        <v>210</v>
      </c>
      <c r="G62" s="153">
        <v>210</v>
      </c>
      <c r="H62" s="154">
        <v>70</v>
      </c>
      <c r="I62" s="203"/>
      <c r="J62" s="154"/>
      <c r="K62" s="154"/>
      <c r="L62" s="154"/>
      <c r="M62" s="173"/>
      <c r="N62" s="154">
        <f t="shared" si="23"/>
        <v>280</v>
      </c>
      <c r="O62" s="154">
        <f t="shared" si="23"/>
        <v>210</v>
      </c>
    </row>
    <row r="63" spans="1:15" ht="84" customHeight="1" x14ac:dyDescent="0.2">
      <c r="A63" s="637"/>
      <c r="B63" s="166" t="s">
        <v>67</v>
      </c>
      <c r="C63" s="166"/>
      <c r="D63" s="184">
        <v>3100</v>
      </c>
      <c r="E63" s="184">
        <v>3100</v>
      </c>
      <c r="F63" s="154">
        <v>775</v>
      </c>
      <c r="G63" s="154">
        <v>857.6</v>
      </c>
      <c r="H63" s="154">
        <v>775</v>
      </c>
      <c r="I63" s="203"/>
      <c r="J63" s="154">
        <v>775</v>
      </c>
      <c r="K63" s="154"/>
      <c r="L63" s="154">
        <v>775</v>
      </c>
      <c r="M63" s="173"/>
      <c r="N63" s="154">
        <f t="shared" si="23"/>
        <v>3100</v>
      </c>
      <c r="O63" s="154">
        <f t="shared" si="23"/>
        <v>857.6</v>
      </c>
    </row>
    <row r="64" spans="1:15" ht="37.5" x14ac:dyDescent="0.2">
      <c r="A64" s="23" t="s">
        <v>12</v>
      </c>
      <c r="B64" s="383"/>
      <c r="C64" s="383"/>
      <c r="D64" s="226">
        <f>SUM(D61+D63+D62)</f>
        <v>7029.3</v>
      </c>
      <c r="E64" s="226">
        <f>SUM(E61+E63+E62)</f>
        <v>7029.3</v>
      </c>
      <c r="F64" s="226">
        <f t="shared" ref="F64:K64" si="24">SUM(F61+F63)</f>
        <v>1687.3</v>
      </c>
      <c r="G64" s="226">
        <f t="shared" si="24"/>
        <v>1949.9</v>
      </c>
      <c r="H64" s="226">
        <f t="shared" si="24"/>
        <v>1687.3</v>
      </c>
      <c r="I64" s="226">
        <f t="shared" si="24"/>
        <v>0</v>
      </c>
      <c r="J64" s="226">
        <f t="shared" si="24"/>
        <v>1687.3</v>
      </c>
      <c r="K64" s="226">
        <f t="shared" si="24"/>
        <v>0</v>
      </c>
      <c r="L64" s="226">
        <f>SUM(L61+L63+L62)</f>
        <v>1687.4</v>
      </c>
      <c r="M64" s="226">
        <f>SUM(M61+M63+M62)</f>
        <v>0</v>
      </c>
      <c r="N64" s="226">
        <f>SUM(N61+N63+N62)</f>
        <v>7029.2999999999993</v>
      </c>
      <c r="O64" s="226">
        <f>SUM(O61+O63+O62)</f>
        <v>2159.9</v>
      </c>
    </row>
    <row r="65" spans="1:15" ht="15.75" x14ac:dyDescent="0.2">
      <c r="A65" s="384"/>
      <c r="B65" s="344" t="s">
        <v>53</v>
      </c>
      <c r="C65" s="344"/>
      <c r="D65" s="226"/>
      <c r="E65" s="226"/>
      <c r="F65" s="227"/>
      <c r="G65" s="228"/>
      <c r="H65" s="226"/>
      <c r="I65" s="226"/>
      <c r="J65" s="227"/>
      <c r="K65" s="59"/>
      <c r="L65" s="228"/>
      <c r="M65" s="229"/>
      <c r="N65" s="59"/>
      <c r="O65" s="59"/>
    </row>
    <row r="66" spans="1:15" ht="15.75" x14ac:dyDescent="0.2">
      <c r="A66" s="384"/>
      <c r="B66" s="344" t="s">
        <v>54</v>
      </c>
      <c r="C66" s="344"/>
      <c r="D66" s="226">
        <f>SUM(D61+D63+D62)</f>
        <v>7029.3</v>
      </c>
      <c r="E66" s="226">
        <f>SUM(E61+E63+E62)</f>
        <v>7029.3</v>
      </c>
      <c r="F66" s="226">
        <f t="shared" ref="F66:K66" si="25">SUM(F61+F63)</f>
        <v>1687.3</v>
      </c>
      <c r="G66" s="226">
        <f t="shared" si="25"/>
        <v>1949.9</v>
      </c>
      <c r="H66" s="226">
        <f t="shared" si="25"/>
        <v>1687.3</v>
      </c>
      <c r="I66" s="226">
        <f t="shared" si="25"/>
        <v>0</v>
      </c>
      <c r="J66" s="226">
        <f t="shared" si="25"/>
        <v>1687.3</v>
      </c>
      <c r="K66" s="226">
        <f t="shared" si="25"/>
        <v>0</v>
      </c>
      <c r="L66" s="226">
        <f>SUM(L61+L63+L62)</f>
        <v>1687.4</v>
      </c>
      <c r="M66" s="226">
        <f>SUM(M61+M63+M62)</f>
        <v>0</v>
      </c>
      <c r="N66" s="230">
        <f>SUM(F66+H66+J66+L66)</f>
        <v>6749.2999999999993</v>
      </c>
      <c r="O66" s="226">
        <f>SUM(O63+O62+O61)</f>
        <v>2159.8999999999996</v>
      </c>
    </row>
    <row r="67" spans="1:15" s="1" customFormat="1" ht="32.25" customHeight="1" thickBot="1" x14ac:dyDescent="0.25">
      <c r="A67" s="23"/>
      <c r="B67" s="36" t="s">
        <v>55</v>
      </c>
      <c r="C67" s="74"/>
      <c r="D67" s="231"/>
      <c r="E67" s="231"/>
      <c r="F67" s="231"/>
      <c r="G67" s="231"/>
      <c r="H67" s="231"/>
      <c r="I67" s="231"/>
      <c r="J67" s="231"/>
      <c r="K67" s="231"/>
      <c r="L67" s="231"/>
      <c r="M67" s="232"/>
      <c r="N67" s="27"/>
      <c r="O67" s="56"/>
    </row>
    <row r="68" spans="1:15" ht="28.5" customHeight="1" x14ac:dyDescent="0.25">
      <c r="A68" s="655" t="s">
        <v>22</v>
      </c>
      <c r="B68" s="656"/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7"/>
      <c r="O68" s="658"/>
    </row>
    <row r="69" spans="1:15" ht="58.5" customHeight="1" x14ac:dyDescent="0.25">
      <c r="A69" s="608" t="s">
        <v>78</v>
      </c>
      <c r="B69" s="450" t="s">
        <v>166</v>
      </c>
      <c r="C69" s="675" t="s">
        <v>101</v>
      </c>
      <c r="D69" s="461"/>
      <c r="E69" s="461"/>
      <c r="F69" s="461"/>
      <c r="G69" s="462"/>
      <c r="H69" s="462"/>
      <c r="I69" s="462"/>
      <c r="J69" s="462"/>
      <c r="K69" s="463"/>
      <c r="L69" s="463"/>
      <c r="M69" s="464"/>
      <c r="N69" s="156"/>
      <c r="O69" s="465"/>
    </row>
    <row r="70" spans="1:15" ht="24" customHeight="1" x14ac:dyDescent="0.25">
      <c r="A70" s="608"/>
      <c r="B70" s="401" t="s">
        <v>53</v>
      </c>
      <c r="C70" s="676"/>
      <c r="D70" s="462"/>
      <c r="E70" s="462"/>
      <c r="F70" s="462"/>
      <c r="G70" s="462"/>
      <c r="H70" s="462"/>
      <c r="I70" s="462"/>
      <c r="J70" s="462"/>
      <c r="K70" s="463"/>
      <c r="L70" s="463"/>
      <c r="M70" s="464"/>
      <c r="N70" s="174"/>
      <c r="O70" s="183"/>
    </row>
    <row r="71" spans="1:15" ht="24.75" customHeight="1" x14ac:dyDescent="0.25">
      <c r="A71" s="608"/>
      <c r="B71" s="401" t="s">
        <v>54</v>
      </c>
      <c r="C71" s="676"/>
      <c r="D71" s="462">
        <v>1392.7</v>
      </c>
      <c r="E71" s="462">
        <v>1392.7</v>
      </c>
      <c r="F71" s="462">
        <v>1392.7</v>
      </c>
      <c r="G71" s="462">
        <v>1392.7</v>
      </c>
      <c r="H71" s="462">
        <v>0</v>
      </c>
      <c r="I71" s="462">
        <v>0</v>
      </c>
      <c r="J71" s="462">
        <v>0</v>
      </c>
      <c r="K71" s="463">
        <v>0</v>
      </c>
      <c r="L71" s="463">
        <v>0</v>
      </c>
      <c r="M71" s="464">
        <v>0</v>
      </c>
      <c r="N71" s="156">
        <f>SUM(F71+H71+J71+L71)</f>
        <v>1392.7</v>
      </c>
      <c r="O71" s="156">
        <f>SUM(G71+I71+K71+M71)</f>
        <v>1392.7</v>
      </c>
    </row>
    <row r="72" spans="1:15" ht="32.25" customHeight="1" x14ac:dyDescent="0.25">
      <c r="A72" s="608"/>
      <c r="B72" s="398" t="s">
        <v>55</v>
      </c>
      <c r="C72" s="677"/>
      <c r="D72" s="462">
        <v>1508.9</v>
      </c>
      <c r="E72" s="462">
        <v>1508.9</v>
      </c>
      <c r="F72" s="462">
        <v>1508.9</v>
      </c>
      <c r="G72" s="462">
        <v>1508.9</v>
      </c>
      <c r="H72" s="462">
        <v>0</v>
      </c>
      <c r="I72" s="462">
        <v>0</v>
      </c>
      <c r="J72" s="462">
        <v>0</v>
      </c>
      <c r="K72" s="463">
        <v>0</v>
      </c>
      <c r="L72" s="463">
        <v>0</v>
      </c>
      <c r="M72" s="464">
        <v>0</v>
      </c>
      <c r="N72" s="156">
        <f>SUM(F72+H72+J72+L72)</f>
        <v>1508.9</v>
      </c>
      <c r="O72" s="156">
        <f>SUM(G72+I72+K72+M72)</f>
        <v>1508.9</v>
      </c>
    </row>
    <row r="73" spans="1:15" s="1" customFormat="1" ht="39.75" customHeight="1" x14ac:dyDescent="0.2">
      <c r="A73" s="5" t="s">
        <v>12</v>
      </c>
      <c r="B73" s="30"/>
      <c r="C73" s="30"/>
      <c r="D73" s="481">
        <f>SUM(D75+D76)</f>
        <v>2901.6000000000004</v>
      </c>
      <c r="E73" s="481">
        <f>SUM(E75+E76)</f>
        <v>2901.6000000000004</v>
      </c>
      <c r="F73" s="481">
        <f>SUM(F75+F76)</f>
        <v>2901.6000000000004</v>
      </c>
      <c r="G73" s="481">
        <f>SUM(G75+G76)</f>
        <v>2901.6000000000004</v>
      </c>
      <c r="H73" s="481">
        <f>SUM(H75+H76)</f>
        <v>0</v>
      </c>
      <c r="I73" s="481">
        <f>SUM(I69+I72)</f>
        <v>0</v>
      </c>
      <c r="J73" s="481">
        <f>SUM(J75+J76)</f>
        <v>0</v>
      </c>
      <c r="K73" s="481">
        <f>SUM(K75+K76)</f>
        <v>0</v>
      </c>
      <c r="L73" s="481">
        <f>SUM(L69+L72)</f>
        <v>0</v>
      </c>
      <c r="M73" s="481">
        <f>SUM(M69+M72)</f>
        <v>0</v>
      </c>
      <c r="N73" s="481">
        <f>SUM(N75+N76)</f>
        <v>2901.6000000000004</v>
      </c>
      <c r="O73" s="481">
        <f>SUM(O75+O76)</f>
        <v>2901.6000000000004</v>
      </c>
    </row>
    <row r="74" spans="1:15" s="1" customFormat="1" ht="32.25" customHeight="1" x14ac:dyDescent="0.2">
      <c r="A74" s="82"/>
      <c r="B74" s="17" t="s">
        <v>53</v>
      </c>
      <c r="C74" s="17"/>
      <c r="D74" s="481"/>
      <c r="E74" s="481"/>
      <c r="F74" s="481"/>
      <c r="G74" s="481"/>
      <c r="H74" s="481"/>
      <c r="I74" s="481"/>
      <c r="J74" s="481"/>
      <c r="K74" s="481"/>
      <c r="L74" s="481"/>
      <c r="M74" s="482"/>
      <c r="N74" s="481"/>
      <c r="O74" s="483"/>
    </row>
    <row r="75" spans="1:15" s="1" customFormat="1" ht="32.25" customHeight="1" x14ac:dyDescent="0.2">
      <c r="A75" s="82"/>
      <c r="B75" s="17" t="s">
        <v>54</v>
      </c>
      <c r="C75" s="17"/>
      <c r="D75" s="481">
        <f t="shared" ref="D75:O75" si="26">SUM(D71)</f>
        <v>1392.7</v>
      </c>
      <c r="E75" s="481">
        <f t="shared" si="26"/>
        <v>1392.7</v>
      </c>
      <c r="F75" s="481">
        <f t="shared" si="26"/>
        <v>1392.7</v>
      </c>
      <c r="G75" s="481">
        <f t="shared" si="26"/>
        <v>1392.7</v>
      </c>
      <c r="H75" s="481">
        <f t="shared" si="26"/>
        <v>0</v>
      </c>
      <c r="I75" s="481">
        <f t="shared" si="26"/>
        <v>0</v>
      </c>
      <c r="J75" s="481">
        <f t="shared" si="26"/>
        <v>0</v>
      </c>
      <c r="K75" s="481">
        <f t="shared" si="26"/>
        <v>0</v>
      </c>
      <c r="L75" s="481">
        <f t="shared" si="26"/>
        <v>0</v>
      </c>
      <c r="M75" s="481">
        <f t="shared" si="26"/>
        <v>0</v>
      </c>
      <c r="N75" s="481">
        <f t="shared" si="26"/>
        <v>1392.7</v>
      </c>
      <c r="O75" s="481">
        <f t="shared" si="26"/>
        <v>1392.7</v>
      </c>
    </row>
    <row r="76" spans="1:15" s="1" customFormat="1" ht="32.25" customHeight="1" thickBot="1" x14ac:dyDescent="0.25">
      <c r="A76" s="82"/>
      <c r="B76" s="29" t="s">
        <v>55</v>
      </c>
      <c r="C76" s="71"/>
      <c r="D76" s="480">
        <f t="shared" ref="D76:O76" si="27">SUM(D72)</f>
        <v>1508.9</v>
      </c>
      <c r="E76" s="480">
        <f t="shared" si="27"/>
        <v>1508.9</v>
      </c>
      <c r="F76" s="480">
        <f t="shared" si="27"/>
        <v>1508.9</v>
      </c>
      <c r="G76" s="480">
        <f t="shared" si="27"/>
        <v>1508.9</v>
      </c>
      <c r="H76" s="480">
        <f t="shared" si="27"/>
        <v>0</v>
      </c>
      <c r="I76" s="480">
        <f t="shared" si="27"/>
        <v>0</v>
      </c>
      <c r="J76" s="480">
        <f t="shared" si="27"/>
        <v>0</v>
      </c>
      <c r="K76" s="480">
        <f t="shared" si="27"/>
        <v>0</v>
      </c>
      <c r="L76" s="480">
        <f t="shared" si="27"/>
        <v>0</v>
      </c>
      <c r="M76" s="480">
        <f t="shared" si="27"/>
        <v>0</v>
      </c>
      <c r="N76" s="480">
        <f t="shared" si="27"/>
        <v>1508.9</v>
      </c>
      <c r="O76" s="480">
        <f t="shared" si="27"/>
        <v>1508.9</v>
      </c>
    </row>
    <row r="77" spans="1:15" s="1" customFormat="1" ht="100.5" customHeight="1" x14ac:dyDescent="0.2">
      <c r="A77" s="595" t="s">
        <v>121</v>
      </c>
      <c r="B77" s="471" t="s">
        <v>182</v>
      </c>
      <c r="C77" s="336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3"/>
      <c r="O77" s="473"/>
    </row>
    <row r="78" spans="1:15" s="1" customFormat="1" ht="18.75" customHeight="1" x14ac:dyDescent="0.2">
      <c r="A78" s="596"/>
      <c r="B78" s="431" t="s">
        <v>54</v>
      </c>
      <c r="C78" s="336"/>
      <c r="D78" s="474">
        <v>2270</v>
      </c>
      <c r="E78" s="474">
        <v>2270</v>
      </c>
      <c r="F78" s="474">
        <v>9.9600000000000009</v>
      </c>
      <c r="G78" s="474">
        <v>9.9600000000000009</v>
      </c>
      <c r="H78" s="474">
        <v>753.34500000000003</v>
      </c>
      <c r="I78" s="474">
        <v>0</v>
      </c>
      <c r="J78" s="474">
        <v>753.34500000000003</v>
      </c>
      <c r="K78" s="474">
        <v>0</v>
      </c>
      <c r="L78" s="474">
        <v>753.34500000000003</v>
      </c>
      <c r="M78" s="474">
        <v>0</v>
      </c>
      <c r="N78" s="404">
        <f>SUM(F78+H78+J78+L78)</f>
        <v>2269.9949999999999</v>
      </c>
      <c r="O78" s="404">
        <f>SUM(G78+I78+K78+M78)</f>
        <v>9.9600000000000009</v>
      </c>
    </row>
    <row r="79" spans="1:15" s="1" customFormat="1" ht="88.5" customHeight="1" x14ac:dyDescent="0.2">
      <c r="A79" s="596"/>
      <c r="B79" s="471" t="s">
        <v>127</v>
      </c>
      <c r="C79" s="336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5"/>
      <c r="O79" s="475"/>
    </row>
    <row r="80" spans="1:15" s="1" customFormat="1" ht="21.75" customHeight="1" x14ac:dyDescent="0.2">
      <c r="A80" s="596"/>
      <c r="B80" s="431" t="s">
        <v>54</v>
      </c>
      <c r="C80" s="336"/>
      <c r="D80" s="474">
        <v>100</v>
      </c>
      <c r="E80" s="474">
        <v>100</v>
      </c>
      <c r="F80" s="474">
        <v>31.03</v>
      </c>
      <c r="G80" s="474">
        <v>30.9</v>
      </c>
      <c r="H80" s="474">
        <v>22.989000000000001</v>
      </c>
      <c r="I80" s="474">
        <v>0</v>
      </c>
      <c r="J80" s="474">
        <v>22.989000000000001</v>
      </c>
      <c r="K80" s="474">
        <v>0</v>
      </c>
      <c r="L80" s="474">
        <v>22.99</v>
      </c>
      <c r="M80" s="474">
        <v>0</v>
      </c>
      <c r="N80" s="404">
        <f>SUM(F80+H80+J80+L80)</f>
        <v>99.998000000000005</v>
      </c>
      <c r="O80" s="404">
        <f>SUM(G80+I80+K80+M80)</f>
        <v>30.9</v>
      </c>
    </row>
    <row r="81" spans="1:15" s="341" customFormat="1" ht="57" customHeight="1" x14ac:dyDescent="0.2">
      <c r="A81" s="596"/>
      <c r="B81" s="471" t="s">
        <v>183</v>
      </c>
      <c r="C81" s="336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6"/>
      <c r="O81" s="476"/>
    </row>
    <row r="82" spans="1:15" s="341" customFormat="1" ht="21.75" customHeight="1" x14ac:dyDescent="0.2">
      <c r="A82" s="596"/>
      <c r="B82" s="431" t="s">
        <v>54</v>
      </c>
      <c r="C82" s="336"/>
      <c r="D82" s="474">
        <v>500</v>
      </c>
      <c r="E82" s="474">
        <v>500</v>
      </c>
      <c r="F82" s="474">
        <v>0</v>
      </c>
      <c r="G82" s="474">
        <v>0</v>
      </c>
      <c r="H82" s="474">
        <v>500</v>
      </c>
      <c r="I82" s="474">
        <v>0</v>
      </c>
      <c r="J82" s="474">
        <v>0</v>
      </c>
      <c r="K82" s="474">
        <v>0</v>
      </c>
      <c r="L82" s="474">
        <v>0</v>
      </c>
      <c r="M82" s="474">
        <v>0</v>
      </c>
      <c r="N82" s="404">
        <f>SUM(F82+H82+J82+L82)</f>
        <v>500</v>
      </c>
      <c r="O82" s="404">
        <v>0</v>
      </c>
    </row>
    <row r="83" spans="1:15" s="374" customFormat="1" ht="93.75" customHeight="1" x14ac:dyDescent="0.2">
      <c r="A83" s="596"/>
      <c r="B83" s="471" t="s">
        <v>79</v>
      </c>
      <c r="C83" s="377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404"/>
      <c r="O83" s="404"/>
    </row>
    <row r="84" spans="1:15" s="374" customFormat="1" ht="21.75" customHeight="1" x14ac:dyDescent="0.2">
      <c r="A84" s="596"/>
      <c r="B84" s="431" t="s">
        <v>54</v>
      </c>
      <c r="C84" s="377"/>
      <c r="D84" s="474">
        <v>100</v>
      </c>
      <c r="E84" s="474">
        <v>100</v>
      </c>
      <c r="F84" s="474">
        <v>0</v>
      </c>
      <c r="G84" s="474">
        <v>0</v>
      </c>
      <c r="H84" s="474">
        <v>33.299999999999997</v>
      </c>
      <c r="I84" s="474">
        <v>0</v>
      </c>
      <c r="J84" s="474">
        <v>33.299999999999997</v>
      </c>
      <c r="K84" s="474">
        <v>0</v>
      </c>
      <c r="L84" s="474">
        <v>33.4</v>
      </c>
      <c r="M84" s="474">
        <v>0</v>
      </c>
      <c r="N84" s="404">
        <f>SUM(F84+H84+J84+L84)</f>
        <v>100</v>
      </c>
      <c r="O84" s="404">
        <f>SUM(G84+I84+K84+M84)</f>
        <v>0</v>
      </c>
    </row>
    <row r="85" spans="1:15" s="1" customFormat="1" ht="155.25" customHeight="1" x14ac:dyDescent="0.2">
      <c r="A85" s="596"/>
      <c r="B85" s="471" t="s">
        <v>184</v>
      </c>
      <c r="C85" s="336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6"/>
      <c r="O85" s="476"/>
    </row>
    <row r="86" spans="1:15" ht="27" customHeight="1" x14ac:dyDescent="0.2">
      <c r="A86" s="672"/>
      <c r="B86" s="431" t="s">
        <v>54</v>
      </c>
      <c r="C86" s="336"/>
      <c r="D86" s="474">
        <v>50</v>
      </c>
      <c r="E86" s="474">
        <v>50</v>
      </c>
      <c r="F86" s="474">
        <v>0</v>
      </c>
      <c r="G86" s="474">
        <v>0</v>
      </c>
      <c r="H86" s="474">
        <v>50</v>
      </c>
      <c r="I86" s="474">
        <v>0</v>
      </c>
      <c r="J86" s="474">
        <v>0</v>
      </c>
      <c r="K86" s="474">
        <v>0</v>
      </c>
      <c r="L86" s="474">
        <v>0</v>
      </c>
      <c r="M86" s="474">
        <v>0</v>
      </c>
      <c r="N86" s="404">
        <f>SUM(F86+H86+J86+L86)</f>
        <v>50</v>
      </c>
      <c r="O86" s="404">
        <v>0</v>
      </c>
    </row>
    <row r="87" spans="1:15" ht="48" customHeight="1" x14ac:dyDescent="0.2">
      <c r="A87" s="5" t="s">
        <v>12</v>
      </c>
      <c r="B87" s="30"/>
      <c r="C87" s="30"/>
      <c r="D87" s="477">
        <f>SUM(D78+D80+D86+D82+D84)</f>
        <v>3020</v>
      </c>
      <c r="E87" s="477">
        <f>SUM(E78+E80+E86+E82+E84)</f>
        <v>3020</v>
      </c>
      <c r="F87" s="477">
        <f t="shared" ref="F87:K87" si="28">SUM(F78+F80+F86+F82)</f>
        <v>40.99</v>
      </c>
      <c r="G87" s="477">
        <f t="shared" si="28"/>
        <v>40.86</v>
      </c>
      <c r="H87" s="477">
        <f t="shared" si="28"/>
        <v>1326.3340000000001</v>
      </c>
      <c r="I87" s="477">
        <f t="shared" si="28"/>
        <v>0</v>
      </c>
      <c r="J87" s="477">
        <f t="shared" si="28"/>
        <v>776.33400000000006</v>
      </c>
      <c r="K87" s="477">
        <f t="shared" si="28"/>
        <v>0</v>
      </c>
      <c r="L87" s="477">
        <f>SUM(L78+L80+L86+L82+L84)</f>
        <v>809.73500000000001</v>
      </c>
      <c r="M87" s="477">
        <f>SUM(M78+M80+M86+M82+M84)</f>
        <v>0</v>
      </c>
      <c r="N87" s="477">
        <f>SUM(N78+N80+N86+N82+N84)</f>
        <v>3019.9929999999999</v>
      </c>
      <c r="O87" s="477">
        <f>SUM(O78+O80+O86+O82+O84)</f>
        <v>40.86</v>
      </c>
    </row>
    <row r="88" spans="1:15" ht="24.75" customHeight="1" x14ac:dyDescent="0.2">
      <c r="A88" s="674"/>
      <c r="B88" s="17" t="s">
        <v>53</v>
      </c>
      <c r="C88" s="1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</row>
    <row r="89" spans="1:15" ht="28.5" customHeight="1" x14ac:dyDescent="0.2">
      <c r="A89" s="589"/>
      <c r="B89" s="17" t="s">
        <v>54</v>
      </c>
      <c r="C89" s="17"/>
      <c r="D89" s="477">
        <f t="shared" ref="D89:O89" si="29">SUM(D87)</f>
        <v>3020</v>
      </c>
      <c r="E89" s="477">
        <f t="shared" si="29"/>
        <v>3020</v>
      </c>
      <c r="F89" s="477">
        <f t="shared" si="29"/>
        <v>40.99</v>
      </c>
      <c r="G89" s="477">
        <f t="shared" si="29"/>
        <v>40.86</v>
      </c>
      <c r="H89" s="477">
        <f t="shared" si="29"/>
        <v>1326.3340000000001</v>
      </c>
      <c r="I89" s="477">
        <f t="shared" si="29"/>
        <v>0</v>
      </c>
      <c r="J89" s="477">
        <f t="shared" si="29"/>
        <v>776.33400000000006</v>
      </c>
      <c r="K89" s="477">
        <f t="shared" si="29"/>
        <v>0</v>
      </c>
      <c r="L89" s="477">
        <f t="shared" si="29"/>
        <v>809.73500000000001</v>
      </c>
      <c r="M89" s="477">
        <f t="shared" si="29"/>
        <v>0</v>
      </c>
      <c r="N89" s="477">
        <f t="shared" si="29"/>
        <v>3019.9929999999999</v>
      </c>
      <c r="O89" s="477">
        <f t="shared" si="29"/>
        <v>40.86</v>
      </c>
    </row>
    <row r="90" spans="1:15" s="1" customFormat="1" ht="32.25" customHeight="1" thickBot="1" x14ac:dyDescent="0.25">
      <c r="A90" s="590"/>
      <c r="B90" s="29" t="s">
        <v>55</v>
      </c>
      <c r="C90" s="71"/>
      <c r="D90" s="477">
        <v>0</v>
      </c>
      <c r="E90" s="477">
        <v>0</v>
      </c>
      <c r="F90" s="477"/>
      <c r="G90" s="477"/>
      <c r="H90" s="477"/>
      <c r="I90" s="477"/>
      <c r="J90" s="477">
        <v>0</v>
      </c>
      <c r="K90" s="477">
        <v>0</v>
      </c>
      <c r="L90" s="477">
        <v>0</v>
      </c>
      <c r="M90" s="478"/>
      <c r="N90" s="477"/>
      <c r="O90" s="479"/>
    </row>
    <row r="91" spans="1:15" s="1" customFormat="1" ht="32.25" customHeight="1" x14ac:dyDescent="0.25">
      <c r="A91" s="681" t="s">
        <v>23</v>
      </c>
      <c r="B91" s="339" t="s">
        <v>115</v>
      </c>
      <c r="C91" s="381"/>
      <c r="D91" s="489"/>
      <c r="E91" s="489"/>
      <c r="F91" s="489"/>
      <c r="G91" s="489"/>
      <c r="H91" s="489"/>
      <c r="I91" s="489"/>
      <c r="J91" s="489"/>
      <c r="K91" s="489"/>
      <c r="L91" s="489"/>
      <c r="M91" s="490"/>
      <c r="N91" s="489"/>
      <c r="O91" s="491"/>
    </row>
    <row r="92" spans="1:15" s="1" customFormat="1" ht="22.5" customHeight="1" x14ac:dyDescent="0.25">
      <c r="A92" s="682"/>
      <c r="B92" s="405" t="s">
        <v>54</v>
      </c>
      <c r="C92" s="381"/>
      <c r="D92" s="474">
        <v>14521.2</v>
      </c>
      <c r="E92" s="474">
        <v>14521.2</v>
      </c>
      <c r="F92" s="474">
        <v>14492.94</v>
      </c>
      <c r="G92" s="474">
        <v>0</v>
      </c>
      <c r="H92" s="474">
        <v>28.26</v>
      </c>
      <c r="I92" s="474">
        <v>0</v>
      </c>
      <c r="J92" s="474">
        <v>0</v>
      </c>
      <c r="K92" s="474">
        <v>0</v>
      </c>
      <c r="L92" s="474">
        <v>0</v>
      </c>
      <c r="M92" s="474">
        <v>0</v>
      </c>
      <c r="N92" s="492">
        <f>SUM(F92+H92+J92+L92)</f>
        <v>14521.2</v>
      </c>
      <c r="O92" s="492">
        <f>SUM(G92+I92+K92+M92)</f>
        <v>0</v>
      </c>
    </row>
    <row r="93" spans="1:15" s="1" customFormat="1" ht="33.75" customHeight="1" x14ac:dyDescent="0.25">
      <c r="A93" s="682"/>
      <c r="B93" s="339" t="s">
        <v>80</v>
      </c>
      <c r="C93" s="381"/>
      <c r="D93" s="489"/>
      <c r="E93" s="489"/>
      <c r="F93" s="489"/>
      <c r="G93" s="489"/>
      <c r="H93" s="489"/>
      <c r="I93" s="489"/>
      <c r="J93" s="489"/>
      <c r="K93" s="489"/>
      <c r="L93" s="489"/>
      <c r="M93" s="489"/>
      <c r="N93" s="492"/>
      <c r="O93" s="492"/>
    </row>
    <row r="94" spans="1:15" s="1" customFormat="1" ht="24.75" customHeight="1" x14ac:dyDescent="0.25">
      <c r="A94" s="682"/>
      <c r="B94" s="405" t="s">
        <v>54</v>
      </c>
      <c r="C94" s="381"/>
      <c r="D94" s="474">
        <v>11000</v>
      </c>
      <c r="E94" s="474">
        <v>11000</v>
      </c>
      <c r="F94" s="474">
        <v>9000</v>
      </c>
      <c r="G94" s="474">
        <v>2407.85</v>
      </c>
      <c r="H94" s="474">
        <v>2000</v>
      </c>
      <c r="I94" s="474">
        <v>0</v>
      </c>
      <c r="J94" s="474">
        <v>0</v>
      </c>
      <c r="K94" s="474">
        <v>0</v>
      </c>
      <c r="L94" s="474">
        <v>0</v>
      </c>
      <c r="M94" s="474">
        <v>0</v>
      </c>
      <c r="N94" s="492">
        <f>SUM(F94+H94+J94+L94)</f>
        <v>11000</v>
      </c>
      <c r="O94" s="492">
        <f>SUM(G94+I94+K94+M94)</f>
        <v>2407.85</v>
      </c>
    </row>
    <row r="95" spans="1:15" s="1" customFormat="1" ht="45" customHeight="1" x14ac:dyDescent="0.25">
      <c r="A95" s="682"/>
      <c r="B95" s="339" t="s">
        <v>185</v>
      </c>
      <c r="C95" s="381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</row>
    <row r="96" spans="1:15" s="1" customFormat="1" ht="26.25" customHeight="1" x14ac:dyDescent="0.25">
      <c r="A96" s="682"/>
      <c r="B96" s="405" t="s">
        <v>54</v>
      </c>
      <c r="C96" s="381"/>
      <c r="D96" s="474">
        <v>50</v>
      </c>
      <c r="E96" s="474">
        <v>50</v>
      </c>
      <c r="F96" s="474">
        <v>0</v>
      </c>
      <c r="G96" s="474">
        <v>0</v>
      </c>
      <c r="H96" s="474">
        <v>50</v>
      </c>
      <c r="I96" s="474">
        <v>0</v>
      </c>
      <c r="J96" s="474">
        <v>0</v>
      </c>
      <c r="K96" s="474">
        <v>0</v>
      </c>
      <c r="L96" s="474">
        <v>0</v>
      </c>
      <c r="M96" s="474">
        <v>0</v>
      </c>
      <c r="N96" s="492">
        <f>SUM(F96+H96+J96+L96)</f>
        <v>50</v>
      </c>
      <c r="O96" s="492">
        <f>SUM(G96+I96+K96+M96)</f>
        <v>0</v>
      </c>
    </row>
    <row r="97" spans="1:15" s="1" customFormat="1" ht="78.75" customHeight="1" x14ac:dyDescent="0.25">
      <c r="A97" s="682"/>
      <c r="B97" s="339" t="s">
        <v>81</v>
      </c>
      <c r="C97" s="381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</row>
    <row r="98" spans="1:15" s="1" customFormat="1" ht="21.75" customHeight="1" x14ac:dyDescent="0.25">
      <c r="A98" s="682"/>
      <c r="B98" s="405" t="s">
        <v>54</v>
      </c>
      <c r="C98" s="381"/>
      <c r="D98" s="474">
        <v>5000</v>
      </c>
      <c r="E98" s="474">
        <v>5000</v>
      </c>
      <c r="F98" s="474">
        <v>450</v>
      </c>
      <c r="G98" s="474">
        <v>450</v>
      </c>
      <c r="H98" s="474">
        <v>4550</v>
      </c>
      <c r="I98" s="474">
        <v>0</v>
      </c>
      <c r="J98" s="474">
        <v>0</v>
      </c>
      <c r="K98" s="474">
        <v>0</v>
      </c>
      <c r="L98" s="474">
        <v>0</v>
      </c>
      <c r="M98" s="474">
        <v>0</v>
      </c>
      <c r="N98" s="492">
        <f>SUM(F98+H98+J98+L98)</f>
        <v>5000</v>
      </c>
      <c r="O98" s="492">
        <f>SUM(G98+I98+K98+M98)</f>
        <v>450</v>
      </c>
    </row>
    <row r="99" spans="1:15" s="1" customFormat="1" ht="32.25" customHeight="1" x14ac:dyDescent="0.25">
      <c r="A99" s="682"/>
      <c r="B99" s="487" t="s">
        <v>116</v>
      </c>
      <c r="C99" s="381"/>
      <c r="D99" s="489"/>
      <c r="E99" s="489"/>
      <c r="F99" s="493"/>
      <c r="G99" s="489"/>
      <c r="H99" s="489"/>
      <c r="I99" s="489"/>
      <c r="J99" s="489"/>
      <c r="K99" s="489"/>
      <c r="L99" s="489"/>
      <c r="M99" s="489"/>
      <c r="N99" s="492"/>
      <c r="O99" s="492"/>
    </row>
    <row r="100" spans="1:15" s="1" customFormat="1" ht="32.25" customHeight="1" x14ac:dyDescent="0.25">
      <c r="A100" s="682"/>
      <c r="B100" s="405" t="s">
        <v>54</v>
      </c>
      <c r="C100" s="381"/>
      <c r="D100" s="474">
        <v>1000</v>
      </c>
      <c r="E100" s="474">
        <v>1000</v>
      </c>
      <c r="F100" s="474">
        <v>0</v>
      </c>
      <c r="G100" s="474">
        <v>0</v>
      </c>
      <c r="H100" s="474">
        <v>1000</v>
      </c>
      <c r="I100" s="474">
        <v>0</v>
      </c>
      <c r="J100" s="474">
        <v>0</v>
      </c>
      <c r="K100" s="474">
        <v>0</v>
      </c>
      <c r="L100" s="474"/>
      <c r="M100" s="474"/>
      <c r="N100" s="492">
        <f>SUM(F100+H100+J100+L100)</f>
        <v>1000</v>
      </c>
      <c r="O100" s="492">
        <f>SUM(G100+I100+K100+M100)</f>
        <v>0</v>
      </c>
    </row>
    <row r="101" spans="1:15" s="1" customFormat="1" ht="32.25" customHeight="1" x14ac:dyDescent="0.25">
      <c r="A101" s="682"/>
      <c r="B101" s="339" t="s">
        <v>186</v>
      </c>
      <c r="C101" s="381"/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</row>
    <row r="102" spans="1:15" s="1" customFormat="1" ht="32.25" customHeight="1" x14ac:dyDescent="0.25">
      <c r="A102" s="682"/>
      <c r="B102" s="405" t="s">
        <v>54</v>
      </c>
      <c r="C102" s="381"/>
      <c r="D102" s="474">
        <v>800</v>
      </c>
      <c r="E102" s="474">
        <v>800</v>
      </c>
      <c r="F102" s="474">
        <v>0</v>
      </c>
      <c r="G102" s="474">
        <v>0</v>
      </c>
      <c r="H102" s="474">
        <v>800</v>
      </c>
      <c r="I102" s="474">
        <v>0</v>
      </c>
      <c r="J102" s="474">
        <v>0</v>
      </c>
      <c r="K102" s="474">
        <v>0</v>
      </c>
      <c r="L102" s="474">
        <v>0</v>
      </c>
      <c r="M102" s="474">
        <v>0</v>
      </c>
      <c r="N102" s="492">
        <f>SUM(F102+H102+J102+L102)</f>
        <v>800</v>
      </c>
      <c r="O102" s="492">
        <f>SUM(G102+I102+K102+M102)</f>
        <v>0</v>
      </c>
    </row>
    <row r="103" spans="1:15" s="337" customFormat="1" ht="32.25" customHeight="1" x14ac:dyDescent="0.25">
      <c r="A103" s="682"/>
      <c r="B103" s="339" t="s">
        <v>117</v>
      </c>
      <c r="C103" s="381"/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92"/>
      <c r="O103" s="492"/>
    </row>
    <row r="104" spans="1:15" s="337" customFormat="1" ht="32.25" customHeight="1" x14ac:dyDescent="0.25">
      <c r="A104" s="682"/>
      <c r="B104" s="405" t="s">
        <v>54</v>
      </c>
      <c r="C104" s="381"/>
      <c r="D104" s="474">
        <v>750</v>
      </c>
      <c r="E104" s="474">
        <v>750</v>
      </c>
      <c r="F104" s="474">
        <v>0</v>
      </c>
      <c r="G104" s="474">
        <v>0</v>
      </c>
      <c r="H104" s="474">
        <v>750</v>
      </c>
      <c r="I104" s="474">
        <v>0</v>
      </c>
      <c r="J104" s="474">
        <v>0</v>
      </c>
      <c r="K104" s="474">
        <v>0</v>
      </c>
      <c r="L104" s="474">
        <v>0</v>
      </c>
      <c r="M104" s="474">
        <v>0</v>
      </c>
      <c r="N104" s="492">
        <f>SUM(F104+H104+J104+L104)</f>
        <v>750</v>
      </c>
      <c r="O104" s="492">
        <f>SUM(G104+I104+K104+M104)</f>
        <v>0</v>
      </c>
    </row>
    <row r="105" spans="1:15" s="374" customFormat="1" ht="32.25" customHeight="1" x14ac:dyDescent="0.25">
      <c r="A105" s="682"/>
      <c r="B105" s="339" t="s">
        <v>82</v>
      </c>
      <c r="C105" s="381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92"/>
      <c r="O105" s="492"/>
    </row>
    <row r="106" spans="1:15" s="374" customFormat="1" ht="32.25" customHeight="1" x14ac:dyDescent="0.25">
      <c r="A106" s="682"/>
      <c r="B106" s="405" t="s">
        <v>54</v>
      </c>
      <c r="C106" s="381"/>
      <c r="D106" s="474">
        <v>600</v>
      </c>
      <c r="E106" s="474">
        <v>600</v>
      </c>
      <c r="F106" s="474">
        <v>0</v>
      </c>
      <c r="G106" s="474">
        <v>0</v>
      </c>
      <c r="H106" s="474">
        <v>600</v>
      </c>
      <c r="I106" s="474">
        <v>0</v>
      </c>
      <c r="J106" s="474">
        <v>0</v>
      </c>
      <c r="K106" s="474">
        <v>0</v>
      </c>
      <c r="L106" s="474">
        <v>0</v>
      </c>
      <c r="M106" s="474">
        <v>0</v>
      </c>
      <c r="N106" s="492">
        <f>SUM(F106+H106+J106+L106)</f>
        <v>600</v>
      </c>
      <c r="O106" s="492">
        <f>SUM(G106+I106+K106+M106)</f>
        <v>0</v>
      </c>
    </row>
    <row r="107" spans="1:15" s="337" customFormat="1" ht="45.75" customHeight="1" x14ac:dyDescent="0.25">
      <c r="A107" s="682"/>
      <c r="B107" s="339" t="s">
        <v>122</v>
      </c>
      <c r="C107" s="381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</row>
    <row r="108" spans="1:15" s="337" customFormat="1" ht="32.25" customHeight="1" x14ac:dyDescent="0.25">
      <c r="A108" s="682"/>
      <c r="B108" s="405" t="s">
        <v>54</v>
      </c>
      <c r="C108" s="381"/>
      <c r="D108" s="474">
        <v>1500</v>
      </c>
      <c r="E108" s="474">
        <v>1500</v>
      </c>
      <c r="F108" s="474">
        <v>0</v>
      </c>
      <c r="G108" s="474">
        <v>0</v>
      </c>
      <c r="H108" s="474">
        <v>1500</v>
      </c>
      <c r="I108" s="474">
        <v>0</v>
      </c>
      <c r="J108" s="474">
        <v>0</v>
      </c>
      <c r="K108" s="474">
        <v>0</v>
      </c>
      <c r="L108" s="474"/>
      <c r="M108" s="474">
        <v>0</v>
      </c>
      <c r="N108" s="492">
        <f>SUM(F108+H108+J108+L108)</f>
        <v>1500</v>
      </c>
      <c r="O108" s="492">
        <f>SUM(G108+I108+K108+M108)</f>
        <v>0</v>
      </c>
    </row>
    <row r="109" spans="1:15" s="337" customFormat="1" ht="51" customHeight="1" x14ac:dyDescent="0.25">
      <c r="A109" s="682"/>
      <c r="B109" s="339" t="s">
        <v>118</v>
      </c>
      <c r="C109" s="381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</row>
    <row r="110" spans="1:15" s="337" customFormat="1" ht="32.25" customHeight="1" x14ac:dyDescent="0.25">
      <c r="A110" s="682"/>
      <c r="B110" s="405" t="s">
        <v>54</v>
      </c>
      <c r="C110" s="381"/>
      <c r="D110" s="474">
        <v>500</v>
      </c>
      <c r="E110" s="474">
        <v>500</v>
      </c>
      <c r="F110" s="474">
        <v>0</v>
      </c>
      <c r="G110" s="474">
        <v>0</v>
      </c>
      <c r="H110" s="474">
        <v>500</v>
      </c>
      <c r="I110" s="474">
        <v>0</v>
      </c>
      <c r="J110" s="474">
        <v>0</v>
      </c>
      <c r="K110" s="474">
        <v>0</v>
      </c>
      <c r="L110" s="474"/>
      <c r="M110" s="474"/>
      <c r="N110" s="492">
        <f>SUM(F110+H110+J110+L110)</f>
        <v>500</v>
      </c>
      <c r="O110" s="492">
        <f>SUM(G110+I110+K110+M110)</f>
        <v>0</v>
      </c>
    </row>
    <row r="111" spans="1:15" s="337" customFormat="1" ht="32.25" customHeight="1" x14ac:dyDescent="0.25">
      <c r="A111" s="682"/>
      <c r="B111" s="339" t="s">
        <v>119</v>
      </c>
      <c r="C111" s="381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</row>
    <row r="112" spans="1:15" s="337" customFormat="1" ht="32.25" customHeight="1" x14ac:dyDescent="0.25">
      <c r="A112" s="682"/>
      <c r="B112" s="405" t="s">
        <v>54</v>
      </c>
      <c r="C112" s="381"/>
      <c r="D112" s="474">
        <v>800</v>
      </c>
      <c r="E112" s="474">
        <v>800</v>
      </c>
      <c r="F112" s="474">
        <v>728</v>
      </c>
      <c r="G112" s="474">
        <v>0</v>
      </c>
      <c r="H112" s="474">
        <v>0</v>
      </c>
      <c r="I112" s="474">
        <v>0</v>
      </c>
      <c r="J112" s="474">
        <v>0</v>
      </c>
      <c r="K112" s="474">
        <v>0</v>
      </c>
      <c r="L112" s="474">
        <v>72</v>
      </c>
      <c r="M112" s="474">
        <v>0</v>
      </c>
      <c r="N112" s="492">
        <f>SUM(F112+H112+J112+L112)</f>
        <v>800</v>
      </c>
      <c r="O112" s="492">
        <f>SUM(G112+I112+K112+M112)</f>
        <v>0</v>
      </c>
    </row>
    <row r="113" spans="1:15" s="337" customFormat="1" ht="32.25" customHeight="1" x14ac:dyDescent="0.25">
      <c r="A113" s="682"/>
      <c r="B113" s="339" t="s">
        <v>126</v>
      </c>
      <c r="C113" s="381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</row>
    <row r="114" spans="1:15" s="337" customFormat="1" ht="32.25" customHeight="1" x14ac:dyDescent="0.25">
      <c r="A114" s="682"/>
      <c r="B114" s="405" t="s">
        <v>54</v>
      </c>
      <c r="C114" s="381"/>
      <c r="D114" s="474">
        <v>500</v>
      </c>
      <c r="E114" s="474">
        <v>500</v>
      </c>
      <c r="F114" s="474">
        <v>500</v>
      </c>
      <c r="G114" s="474">
        <v>0</v>
      </c>
      <c r="H114" s="474">
        <v>0</v>
      </c>
      <c r="I114" s="474">
        <v>0</v>
      </c>
      <c r="J114" s="474">
        <v>0</v>
      </c>
      <c r="K114" s="474"/>
      <c r="L114" s="474">
        <v>0</v>
      </c>
      <c r="M114" s="474">
        <v>0</v>
      </c>
      <c r="N114" s="492">
        <f>SUM(F114+H114+J114+L114)</f>
        <v>500</v>
      </c>
      <c r="O114" s="492">
        <f>SUM(G114+I114+K114+M114)</f>
        <v>0</v>
      </c>
    </row>
    <row r="115" spans="1:15" s="337" customFormat="1" ht="32.25" customHeight="1" x14ac:dyDescent="0.25">
      <c r="A115" s="682"/>
      <c r="B115" s="339" t="s">
        <v>120</v>
      </c>
      <c r="C115" s="381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</row>
    <row r="116" spans="1:15" s="337" customFormat="1" ht="32.25" customHeight="1" x14ac:dyDescent="0.25">
      <c r="A116" s="682"/>
      <c r="B116" s="405" t="s">
        <v>54</v>
      </c>
      <c r="C116" s="381"/>
      <c r="D116" s="474">
        <v>300</v>
      </c>
      <c r="E116" s="474">
        <v>300</v>
      </c>
      <c r="F116" s="474">
        <v>280.5</v>
      </c>
      <c r="G116" s="474">
        <v>0</v>
      </c>
      <c r="H116" s="474">
        <v>0</v>
      </c>
      <c r="I116" s="474">
        <v>0</v>
      </c>
      <c r="J116" s="474">
        <v>0</v>
      </c>
      <c r="K116" s="474">
        <v>0</v>
      </c>
      <c r="L116" s="474">
        <v>19.5</v>
      </c>
      <c r="M116" s="474">
        <v>0</v>
      </c>
      <c r="N116" s="492">
        <f>SUM(F116+H116+J116+L116)</f>
        <v>300</v>
      </c>
      <c r="O116" s="492">
        <f>SUM(G116+I116+K116+M116)</f>
        <v>0</v>
      </c>
    </row>
    <row r="117" spans="1:15" s="374" customFormat="1" ht="32.25" customHeight="1" x14ac:dyDescent="0.25">
      <c r="A117" s="682"/>
      <c r="B117" s="339" t="s">
        <v>187</v>
      </c>
      <c r="C117" s="381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92"/>
      <c r="O117" s="492"/>
    </row>
    <row r="118" spans="1:15" s="374" customFormat="1" ht="32.25" customHeight="1" x14ac:dyDescent="0.25">
      <c r="A118" s="682"/>
      <c r="B118" s="405" t="s">
        <v>54</v>
      </c>
      <c r="C118" s="381"/>
      <c r="D118" s="474">
        <v>200</v>
      </c>
      <c r="E118" s="474">
        <v>200</v>
      </c>
      <c r="F118" s="474">
        <v>0</v>
      </c>
      <c r="G118" s="474">
        <v>0</v>
      </c>
      <c r="H118" s="474">
        <v>200</v>
      </c>
      <c r="I118" s="474">
        <v>0</v>
      </c>
      <c r="J118" s="474">
        <v>0</v>
      </c>
      <c r="K118" s="474">
        <v>0</v>
      </c>
      <c r="L118" s="474"/>
      <c r="M118" s="474"/>
      <c r="N118" s="492">
        <f>SUM(F118+H118+J118+L118)</f>
        <v>200</v>
      </c>
      <c r="O118" s="492">
        <f>SUM(G118+I118+K118+M118)</f>
        <v>0</v>
      </c>
    </row>
    <row r="119" spans="1:15" s="337" customFormat="1" ht="44.25" customHeight="1" x14ac:dyDescent="0.25">
      <c r="A119" s="682"/>
      <c r="B119" s="339" t="s">
        <v>83</v>
      </c>
      <c r="C119" s="381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92"/>
      <c r="O119" s="492"/>
    </row>
    <row r="120" spans="1:15" s="337" customFormat="1" ht="32.25" customHeight="1" x14ac:dyDescent="0.25">
      <c r="A120" s="682"/>
      <c r="B120" s="405" t="s">
        <v>54</v>
      </c>
      <c r="C120" s="381"/>
      <c r="D120" s="474">
        <v>400</v>
      </c>
      <c r="E120" s="474">
        <v>400</v>
      </c>
      <c r="F120" s="474">
        <v>0</v>
      </c>
      <c r="G120" s="474">
        <v>0</v>
      </c>
      <c r="H120" s="474">
        <v>400</v>
      </c>
      <c r="I120" s="474">
        <v>0</v>
      </c>
      <c r="J120" s="474">
        <v>0</v>
      </c>
      <c r="K120" s="474">
        <v>0</v>
      </c>
      <c r="L120" s="474"/>
      <c r="M120" s="474"/>
      <c r="N120" s="492">
        <f>SUM(F120+H120+J120+L120)</f>
        <v>400</v>
      </c>
      <c r="O120" s="492">
        <f>SUM(G120+I120+K120+M120)</f>
        <v>0</v>
      </c>
    </row>
    <row r="121" spans="1:15" s="337" customFormat="1" ht="49.5" customHeight="1" x14ac:dyDescent="0.25">
      <c r="A121" s="682"/>
      <c r="B121" s="339" t="s">
        <v>84</v>
      </c>
      <c r="C121" s="381"/>
      <c r="D121" s="489"/>
      <c r="E121" s="489"/>
      <c r="F121" s="489"/>
      <c r="G121" s="489"/>
      <c r="H121" s="489"/>
      <c r="I121" s="489"/>
      <c r="J121" s="489"/>
      <c r="K121" s="489"/>
      <c r="L121" s="489"/>
      <c r="M121" s="489"/>
      <c r="N121" s="489"/>
      <c r="O121" s="489"/>
    </row>
    <row r="122" spans="1:15" s="337" customFormat="1" ht="32.25" customHeight="1" x14ac:dyDescent="0.25">
      <c r="A122" s="682"/>
      <c r="B122" s="405" t="s">
        <v>54</v>
      </c>
      <c r="C122" s="381"/>
      <c r="D122" s="474">
        <v>963.4</v>
      </c>
      <c r="E122" s="474">
        <v>963.4</v>
      </c>
      <c r="F122" s="474">
        <v>812.81899999999996</v>
      </c>
      <c r="G122" s="474">
        <v>205.03</v>
      </c>
      <c r="H122" s="474">
        <v>0</v>
      </c>
      <c r="I122" s="474">
        <v>0</v>
      </c>
      <c r="J122" s="474">
        <v>0</v>
      </c>
      <c r="K122" s="474">
        <v>0</v>
      </c>
      <c r="L122" s="474">
        <v>150.6</v>
      </c>
      <c r="M122" s="474">
        <v>0</v>
      </c>
      <c r="N122" s="492">
        <f>SUM(F122+H122+J122+L122)</f>
        <v>963.41899999999998</v>
      </c>
      <c r="O122" s="492">
        <f>SUM(G122+I122+K122+M122)</f>
        <v>205.03</v>
      </c>
    </row>
    <row r="123" spans="1:15" s="337" customFormat="1" ht="54" customHeight="1" x14ac:dyDescent="0.25">
      <c r="A123" s="682"/>
      <c r="B123" s="487" t="s">
        <v>85</v>
      </c>
      <c r="C123" s="381"/>
      <c r="D123" s="489"/>
      <c r="E123" s="489"/>
      <c r="F123" s="489"/>
      <c r="G123" s="489"/>
      <c r="H123" s="489"/>
      <c r="I123" s="489"/>
      <c r="J123" s="489"/>
      <c r="K123" s="489"/>
      <c r="L123" s="489"/>
      <c r="M123" s="489"/>
      <c r="N123" s="489"/>
      <c r="O123" s="489"/>
    </row>
    <row r="124" spans="1:15" s="337" customFormat="1" ht="32.25" customHeight="1" x14ac:dyDescent="0.25">
      <c r="A124" s="682"/>
      <c r="B124" s="405" t="s">
        <v>54</v>
      </c>
      <c r="C124" s="381"/>
      <c r="D124" s="474">
        <v>1600</v>
      </c>
      <c r="E124" s="474">
        <v>1600</v>
      </c>
      <c r="F124" s="474">
        <v>432.375</v>
      </c>
      <c r="G124" s="474">
        <v>432.375</v>
      </c>
      <c r="H124" s="474">
        <v>808</v>
      </c>
      <c r="I124" s="474">
        <v>0</v>
      </c>
      <c r="J124" s="474">
        <v>359.62</v>
      </c>
      <c r="K124" s="474">
        <v>0</v>
      </c>
      <c r="L124" s="474">
        <v>0</v>
      </c>
      <c r="M124" s="474">
        <v>0</v>
      </c>
      <c r="N124" s="492">
        <f>SUM(F124+H124+J124+L124)</f>
        <v>1599.9949999999999</v>
      </c>
      <c r="O124" s="492">
        <f>SUM(G124+I124+K124+M124)</f>
        <v>432.375</v>
      </c>
    </row>
    <row r="125" spans="1:15" s="337" customFormat="1" ht="55.5" customHeight="1" x14ac:dyDescent="0.25">
      <c r="A125" s="682"/>
      <c r="B125" s="487" t="s">
        <v>102</v>
      </c>
      <c r="C125" s="381"/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</row>
    <row r="126" spans="1:15" s="337" customFormat="1" ht="23.25" customHeight="1" x14ac:dyDescent="0.25">
      <c r="A126" s="682"/>
      <c r="B126" s="405" t="s">
        <v>54</v>
      </c>
      <c r="C126" s="381"/>
      <c r="D126" s="474">
        <v>397</v>
      </c>
      <c r="E126" s="474">
        <v>397</v>
      </c>
      <c r="F126" s="474">
        <v>397</v>
      </c>
      <c r="G126" s="474">
        <v>0</v>
      </c>
      <c r="H126" s="474">
        <v>0</v>
      </c>
      <c r="I126" s="474">
        <v>0</v>
      </c>
      <c r="J126" s="474">
        <v>0</v>
      </c>
      <c r="K126" s="474">
        <v>0</v>
      </c>
      <c r="L126" s="474">
        <v>0</v>
      </c>
      <c r="M126" s="474">
        <v>0</v>
      </c>
      <c r="N126" s="492">
        <f>SUM(F126+H126+J126+L126)</f>
        <v>397</v>
      </c>
      <c r="O126" s="492">
        <f>SUM(G126+I126+K126+M126)</f>
        <v>0</v>
      </c>
    </row>
    <row r="127" spans="1:15" s="337" customFormat="1" ht="60" customHeight="1" x14ac:dyDescent="0.25">
      <c r="A127" s="682"/>
      <c r="B127" s="339" t="s">
        <v>86</v>
      </c>
      <c r="C127" s="381"/>
      <c r="D127" s="489"/>
      <c r="E127" s="489"/>
      <c r="F127" s="489"/>
      <c r="G127" s="489"/>
      <c r="H127" s="489"/>
      <c r="I127" s="489"/>
      <c r="J127" s="489"/>
      <c r="K127" s="489"/>
      <c r="L127" s="489"/>
      <c r="M127" s="489"/>
      <c r="N127" s="489"/>
      <c r="O127" s="489"/>
    </row>
    <row r="128" spans="1:15" s="337" customFormat="1" ht="32.25" customHeight="1" x14ac:dyDescent="0.25">
      <c r="A128" s="682"/>
      <c r="B128" s="405" t="s">
        <v>54</v>
      </c>
      <c r="C128" s="381"/>
      <c r="D128" s="474">
        <v>300</v>
      </c>
      <c r="E128" s="474">
        <v>300</v>
      </c>
      <c r="F128" s="474">
        <v>300</v>
      </c>
      <c r="G128" s="474">
        <v>0</v>
      </c>
      <c r="H128" s="474">
        <v>0</v>
      </c>
      <c r="I128" s="474">
        <v>0</v>
      </c>
      <c r="J128" s="474">
        <v>0</v>
      </c>
      <c r="K128" s="474">
        <v>0</v>
      </c>
      <c r="L128" s="474">
        <v>0</v>
      </c>
      <c r="M128" s="474">
        <v>0</v>
      </c>
      <c r="N128" s="492">
        <f>SUM(F128+H128+J128+L128)</f>
        <v>300</v>
      </c>
      <c r="O128" s="492">
        <f>SUM(G128+I128+K128+M128)</f>
        <v>0</v>
      </c>
    </row>
    <row r="129" spans="1:15" s="337" customFormat="1" ht="32.25" customHeight="1" x14ac:dyDescent="0.25">
      <c r="A129" s="682"/>
      <c r="B129" s="339" t="s">
        <v>87</v>
      </c>
      <c r="C129" s="381"/>
      <c r="D129" s="489"/>
      <c r="E129" s="489"/>
      <c r="F129" s="489"/>
      <c r="G129" s="489"/>
      <c r="H129" s="489"/>
      <c r="I129" s="489"/>
      <c r="J129" s="489"/>
      <c r="K129" s="489"/>
      <c r="L129" s="489"/>
      <c r="M129" s="489"/>
      <c r="N129" s="489"/>
      <c r="O129" s="489"/>
    </row>
    <row r="130" spans="1:15" s="337" customFormat="1" ht="21.75" customHeight="1" x14ac:dyDescent="0.25">
      <c r="A130" s="682"/>
      <c r="B130" s="405" t="s">
        <v>54</v>
      </c>
      <c r="C130" s="381"/>
      <c r="D130" s="474">
        <v>500</v>
      </c>
      <c r="E130" s="474">
        <v>500</v>
      </c>
      <c r="F130" s="474">
        <v>0</v>
      </c>
      <c r="G130" s="474">
        <v>0</v>
      </c>
      <c r="H130" s="474">
        <v>500</v>
      </c>
      <c r="I130" s="474">
        <v>0</v>
      </c>
      <c r="J130" s="474">
        <v>0</v>
      </c>
      <c r="K130" s="474">
        <v>0</v>
      </c>
      <c r="L130" s="474">
        <v>0</v>
      </c>
      <c r="M130" s="474">
        <v>0</v>
      </c>
      <c r="N130" s="492">
        <f>SUM(F130+H130+J130+L130)</f>
        <v>500</v>
      </c>
      <c r="O130" s="492">
        <f>SUM(G130+I130+K130+M130)</f>
        <v>0</v>
      </c>
    </row>
    <row r="131" spans="1:15" s="138" customFormat="1" ht="52.5" customHeight="1" x14ac:dyDescent="0.25">
      <c r="A131" s="682"/>
      <c r="B131" s="339" t="s">
        <v>88</v>
      </c>
      <c r="C131" s="381"/>
      <c r="D131" s="489"/>
      <c r="E131" s="489"/>
      <c r="F131" s="489"/>
      <c r="G131" s="489"/>
      <c r="H131" s="489"/>
      <c r="I131" s="489"/>
      <c r="J131" s="489"/>
      <c r="K131" s="489"/>
      <c r="L131" s="489"/>
      <c r="M131" s="489"/>
      <c r="N131" s="489"/>
      <c r="O131" s="489"/>
    </row>
    <row r="132" spans="1:15" s="138" customFormat="1" ht="26.25" customHeight="1" x14ac:dyDescent="0.25">
      <c r="A132" s="682"/>
      <c r="B132" s="405" t="s">
        <v>54</v>
      </c>
      <c r="C132" s="381"/>
      <c r="D132" s="474">
        <v>150</v>
      </c>
      <c r="E132" s="474">
        <v>150</v>
      </c>
      <c r="F132" s="474">
        <v>0</v>
      </c>
      <c r="G132" s="474">
        <v>0</v>
      </c>
      <c r="H132" s="474">
        <v>150</v>
      </c>
      <c r="I132" s="474">
        <v>0</v>
      </c>
      <c r="J132" s="474">
        <v>0</v>
      </c>
      <c r="K132" s="474">
        <v>0</v>
      </c>
      <c r="L132" s="474">
        <v>0</v>
      </c>
      <c r="M132" s="474">
        <v>0</v>
      </c>
      <c r="N132" s="492">
        <f>SUM(F132+H132+J132+L132)</f>
        <v>150</v>
      </c>
      <c r="O132" s="492">
        <f>SUM(G132+I132+K132+M132)</f>
        <v>0</v>
      </c>
    </row>
    <row r="133" spans="1:15" s="138" customFormat="1" ht="51.75" customHeight="1" x14ac:dyDescent="0.25">
      <c r="A133" s="682"/>
      <c r="B133" s="339" t="s">
        <v>188</v>
      </c>
      <c r="C133" s="381"/>
      <c r="D133" s="489"/>
      <c r="E133" s="489"/>
      <c r="F133" s="489"/>
      <c r="G133" s="489"/>
      <c r="H133" s="489"/>
      <c r="I133" s="489"/>
      <c r="J133" s="489"/>
      <c r="K133" s="489"/>
      <c r="L133" s="489"/>
      <c r="M133" s="489"/>
      <c r="N133" s="489"/>
      <c r="O133" s="489"/>
    </row>
    <row r="134" spans="1:15" s="138" customFormat="1" ht="21.75" customHeight="1" x14ac:dyDescent="0.25">
      <c r="A134" s="682"/>
      <c r="B134" s="405" t="s">
        <v>54</v>
      </c>
      <c r="C134" s="381"/>
      <c r="D134" s="474">
        <v>2150</v>
      </c>
      <c r="E134" s="474">
        <v>2150</v>
      </c>
      <c r="F134" s="474">
        <v>0</v>
      </c>
      <c r="G134" s="474">
        <v>0</v>
      </c>
      <c r="H134" s="474">
        <v>2150</v>
      </c>
      <c r="I134" s="474">
        <v>0</v>
      </c>
      <c r="J134" s="474">
        <v>0</v>
      </c>
      <c r="K134" s="474">
        <v>0</v>
      </c>
      <c r="L134" s="474">
        <v>0</v>
      </c>
      <c r="M134" s="474">
        <v>0</v>
      </c>
      <c r="N134" s="492">
        <f>SUM(F134+H134+J134+L134)</f>
        <v>2150</v>
      </c>
      <c r="O134" s="492">
        <f>SUM(G134+I134+K134+M134)</f>
        <v>0</v>
      </c>
    </row>
    <row r="135" spans="1:15" s="138" customFormat="1" ht="37.5" customHeight="1" x14ac:dyDescent="0.25">
      <c r="A135" s="682"/>
      <c r="B135" s="339" t="s">
        <v>189</v>
      </c>
      <c r="C135" s="381"/>
      <c r="D135" s="489"/>
      <c r="E135" s="489"/>
      <c r="F135" s="489"/>
      <c r="G135" s="489"/>
      <c r="H135" s="489"/>
      <c r="I135" s="489"/>
      <c r="J135" s="489"/>
      <c r="K135" s="489"/>
      <c r="L135" s="489"/>
      <c r="M135" s="489"/>
      <c r="N135" s="489"/>
      <c r="O135" s="489"/>
    </row>
    <row r="136" spans="1:15" s="138" customFormat="1" ht="30" customHeight="1" x14ac:dyDescent="0.25">
      <c r="A136" s="682"/>
      <c r="B136" s="405" t="s">
        <v>54</v>
      </c>
      <c r="C136" s="381"/>
      <c r="D136" s="474">
        <v>350</v>
      </c>
      <c r="E136" s="474">
        <v>350</v>
      </c>
      <c r="F136" s="474">
        <v>0</v>
      </c>
      <c r="G136" s="474">
        <v>0</v>
      </c>
      <c r="H136" s="474">
        <v>350</v>
      </c>
      <c r="I136" s="474">
        <v>0</v>
      </c>
      <c r="J136" s="474">
        <v>0</v>
      </c>
      <c r="K136" s="474">
        <v>0</v>
      </c>
      <c r="L136" s="474">
        <v>0</v>
      </c>
      <c r="M136" s="474">
        <v>0</v>
      </c>
      <c r="N136" s="492">
        <f>SUM(F136+H136+J136+L136)</f>
        <v>350</v>
      </c>
      <c r="O136" s="492">
        <f>SUM(G136+I136+K136+M136)</f>
        <v>0</v>
      </c>
    </row>
    <row r="137" spans="1:15" s="138" customFormat="1" ht="72.75" customHeight="1" x14ac:dyDescent="0.25">
      <c r="A137" s="682"/>
      <c r="B137" s="488" t="s">
        <v>128</v>
      </c>
      <c r="C137" s="381"/>
      <c r="D137" s="489"/>
      <c r="E137" s="489"/>
      <c r="F137" s="489"/>
      <c r="G137" s="489"/>
      <c r="H137" s="489"/>
      <c r="I137" s="489"/>
      <c r="J137" s="489"/>
      <c r="K137" s="489"/>
      <c r="L137" s="489"/>
      <c r="M137" s="489"/>
      <c r="N137" s="492"/>
      <c r="O137" s="492"/>
    </row>
    <row r="138" spans="1:15" s="138" customFormat="1" ht="25.5" customHeight="1" x14ac:dyDescent="0.25">
      <c r="A138" s="682"/>
      <c r="B138" s="405" t="s">
        <v>54</v>
      </c>
      <c r="C138" s="381"/>
      <c r="D138" s="474">
        <v>3000</v>
      </c>
      <c r="E138" s="474">
        <v>3000</v>
      </c>
      <c r="F138" s="474">
        <v>357.15199999999999</v>
      </c>
      <c r="G138" s="474">
        <v>357.15199999999999</v>
      </c>
      <c r="H138" s="474">
        <v>2642.8470000000002</v>
      </c>
      <c r="I138" s="474"/>
      <c r="J138" s="474"/>
      <c r="K138" s="474"/>
      <c r="L138" s="474">
        <v>0</v>
      </c>
      <c r="M138" s="474">
        <v>0</v>
      </c>
      <c r="N138" s="492">
        <f>SUM(F138+H138+J138+L138)</f>
        <v>2999.9990000000003</v>
      </c>
      <c r="O138" s="492">
        <f>SUM(G138+I138+K138+M138)</f>
        <v>357.15199999999999</v>
      </c>
    </row>
    <row r="139" spans="1:15" s="138" customFormat="1" ht="46.5" customHeight="1" x14ac:dyDescent="0.25">
      <c r="A139" s="682"/>
      <c r="B139" s="488" t="s">
        <v>129</v>
      </c>
      <c r="C139" s="381"/>
      <c r="D139" s="489"/>
      <c r="E139" s="489"/>
      <c r="F139" s="489"/>
      <c r="G139" s="489"/>
      <c r="H139" s="489"/>
      <c r="I139" s="489"/>
      <c r="J139" s="489"/>
      <c r="K139" s="489"/>
      <c r="L139" s="489"/>
      <c r="M139" s="489"/>
      <c r="N139" s="492"/>
      <c r="O139" s="492"/>
    </row>
    <row r="140" spans="1:15" s="138" customFormat="1" ht="23.25" customHeight="1" x14ac:dyDescent="0.25">
      <c r="A140" s="682"/>
      <c r="B140" s="405" t="s">
        <v>54</v>
      </c>
      <c r="C140" s="381"/>
      <c r="D140" s="474">
        <v>3700</v>
      </c>
      <c r="E140" s="474">
        <v>3700</v>
      </c>
      <c r="F140" s="474"/>
      <c r="G140" s="474"/>
      <c r="H140" s="474">
        <v>3700</v>
      </c>
      <c r="I140" s="474"/>
      <c r="J140" s="474"/>
      <c r="K140" s="474"/>
      <c r="L140" s="474">
        <v>0</v>
      </c>
      <c r="M140" s="474">
        <v>0</v>
      </c>
      <c r="N140" s="492">
        <f>SUM(F140+H140+J140+L140)</f>
        <v>3700</v>
      </c>
      <c r="O140" s="492">
        <f>SUM(G140+I140+K140+M140)</f>
        <v>0</v>
      </c>
    </row>
    <row r="141" spans="1:15" s="1" customFormat="1" ht="40.5" customHeight="1" x14ac:dyDescent="0.2">
      <c r="A141" s="82" t="s">
        <v>12</v>
      </c>
      <c r="B141" s="484"/>
      <c r="C141" s="484"/>
      <c r="D141" s="485">
        <f t="shared" ref="D141:O141" si="30">SUM(D140+D138+D136+D134+D132+D130+D128+D126+D124+D122+D120+D116+D114+D112+D110+D108+D104+D102+D100+D98+D96+D94+D92+D118+D106)</f>
        <v>51031.600000000006</v>
      </c>
      <c r="E141" s="485">
        <f t="shared" si="30"/>
        <v>51031.600000000006</v>
      </c>
      <c r="F141" s="485">
        <f t="shared" si="30"/>
        <v>27750.786</v>
      </c>
      <c r="G141" s="485">
        <f t="shared" si="30"/>
        <v>3852.4070000000002</v>
      </c>
      <c r="H141" s="485">
        <f t="shared" si="30"/>
        <v>22679.107</v>
      </c>
      <c r="I141" s="485">
        <f t="shared" si="30"/>
        <v>0</v>
      </c>
      <c r="J141" s="485">
        <f t="shared" si="30"/>
        <v>359.62</v>
      </c>
      <c r="K141" s="485">
        <f t="shared" si="30"/>
        <v>0</v>
      </c>
      <c r="L141" s="485">
        <f t="shared" si="30"/>
        <v>242.1</v>
      </c>
      <c r="M141" s="485">
        <f t="shared" si="30"/>
        <v>0</v>
      </c>
      <c r="N141" s="485">
        <f t="shared" si="30"/>
        <v>51031.612999999998</v>
      </c>
      <c r="O141" s="485">
        <f t="shared" si="30"/>
        <v>3852.4070000000002</v>
      </c>
    </row>
    <row r="142" spans="1:15" s="1" customFormat="1" ht="24" customHeight="1" x14ac:dyDescent="0.2">
      <c r="A142" s="85"/>
      <c r="B142" s="402" t="s">
        <v>53</v>
      </c>
      <c r="C142" s="402"/>
      <c r="D142" s="485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/>
    </row>
    <row r="143" spans="1:15" s="1" customFormat="1" ht="32.25" customHeight="1" x14ac:dyDescent="0.2">
      <c r="A143" s="85"/>
      <c r="B143" s="402" t="s">
        <v>54</v>
      </c>
      <c r="C143" s="402"/>
      <c r="D143" s="485">
        <f t="shared" ref="D143:O143" si="31">SUM(D141)</f>
        <v>51031.600000000006</v>
      </c>
      <c r="E143" s="485">
        <f t="shared" si="31"/>
        <v>51031.600000000006</v>
      </c>
      <c r="F143" s="485">
        <f t="shared" si="31"/>
        <v>27750.786</v>
      </c>
      <c r="G143" s="485">
        <f t="shared" si="31"/>
        <v>3852.4070000000002</v>
      </c>
      <c r="H143" s="485">
        <f t="shared" si="31"/>
        <v>22679.107</v>
      </c>
      <c r="I143" s="485">
        <f t="shared" si="31"/>
        <v>0</v>
      </c>
      <c r="J143" s="485">
        <f t="shared" si="31"/>
        <v>359.62</v>
      </c>
      <c r="K143" s="485">
        <f t="shared" si="31"/>
        <v>0</v>
      </c>
      <c r="L143" s="485">
        <f t="shared" si="31"/>
        <v>242.1</v>
      </c>
      <c r="M143" s="485">
        <f t="shared" si="31"/>
        <v>0</v>
      </c>
      <c r="N143" s="485">
        <f t="shared" si="31"/>
        <v>51031.612999999998</v>
      </c>
      <c r="O143" s="485">
        <f t="shared" si="31"/>
        <v>3852.4070000000002</v>
      </c>
    </row>
    <row r="144" spans="1:15" s="1" customFormat="1" ht="32.25" customHeight="1" x14ac:dyDescent="0.2">
      <c r="A144" s="83"/>
      <c r="B144" s="71" t="s">
        <v>55</v>
      </c>
      <c r="C144" s="240"/>
      <c r="D144" s="486"/>
      <c r="E144" s="486"/>
      <c r="F144" s="486"/>
      <c r="G144" s="486"/>
      <c r="H144" s="486"/>
      <c r="I144" s="486"/>
      <c r="J144" s="486"/>
      <c r="K144" s="486"/>
      <c r="L144" s="486"/>
      <c r="M144" s="486"/>
      <c r="N144" s="486"/>
      <c r="O144" s="486"/>
    </row>
    <row r="145" spans="1:15" s="338" customFormat="1" ht="42.75" customHeight="1" x14ac:dyDescent="0.2">
      <c r="A145" s="608" t="s">
        <v>89</v>
      </c>
      <c r="B145" s="471" t="s">
        <v>130</v>
      </c>
      <c r="C145" s="684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56"/>
      <c r="O145" s="356"/>
    </row>
    <row r="146" spans="1:15" s="338" customFormat="1" ht="21.75" customHeight="1" x14ac:dyDescent="0.2">
      <c r="A146" s="682"/>
      <c r="B146" s="431" t="s">
        <v>54</v>
      </c>
      <c r="C146" s="685"/>
      <c r="D146" s="474">
        <v>37292.400000000001</v>
      </c>
      <c r="E146" s="474">
        <v>37292.474999999999</v>
      </c>
      <c r="F146" s="474">
        <v>35779.9</v>
      </c>
      <c r="G146" s="474">
        <v>9201.1219999999994</v>
      </c>
      <c r="H146" s="474">
        <v>1512.5</v>
      </c>
      <c r="I146" s="474">
        <v>0</v>
      </c>
      <c r="J146" s="474">
        <v>0</v>
      </c>
      <c r="K146" s="474">
        <v>0</v>
      </c>
      <c r="L146" s="474">
        <v>0</v>
      </c>
      <c r="M146" s="474">
        <v>0</v>
      </c>
      <c r="N146" s="492">
        <f>SUM(F146+H146+J146+L146)</f>
        <v>37292.400000000001</v>
      </c>
      <c r="O146" s="404">
        <f>SUM(G146+I146+K146+M146)</f>
        <v>9201.1219999999994</v>
      </c>
    </row>
    <row r="147" spans="1:15" s="1" customFormat="1" ht="75" customHeight="1" x14ac:dyDescent="0.2">
      <c r="A147" s="682"/>
      <c r="B147" s="471" t="s">
        <v>190</v>
      </c>
      <c r="C147" s="685"/>
      <c r="D147" s="474"/>
      <c r="E147" s="474"/>
      <c r="F147" s="474"/>
      <c r="G147" s="474"/>
      <c r="H147" s="474"/>
      <c r="I147" s="474"/>
      <c r="J147" s="474"/>
      <c r="K147" s="474"/>
      <c r="L147" s="474"/>
      <c r="M147" s="474"/>
      <c r="N147" s="494"/>
      <c r="O147" s="494"/>
    </row>
    <row r="148" spans="1:15" s="1" customFormat="1" ht="32.25" customHeight="1" thickBot="1" x14ac:dyDescent="0.25">
      <c r="A148" s="683"/>
      <c r="B148" s="431" t="s">
        <v>54</v>
      </c>
      <c r="C148" s="686"/>
      <c r="D148" s="495">
        <v>5300</v>
      </c>
      <c r="E148" s="495">
        <v>5300</v>
      </c>
      <c r="F148" s="474">
        <v>5273.5</v>
      </c>
      <c r="G148" s="474">
        <v>0</v>
      </c>
      <c r="H148" s="474">
        <v>0</v>
      </c>
      <c r="I148" s="474">
        <v>0</v>
      </c>
      <c r="J148" s="495">
        <v>26.5</v>
      </c>
      <c r="K148" s="474">
        <v>0</v>
      </c>
      <c r="L148" s="474">
        <v>0</v>
      </c>
      <c r="M148" s="474">
        <v>0</v>
      </c>
      <c r="N148" s="492">
        <f>SUM(F148+H148+J148+L148)</f>
        <v>5300</v>
      </c>
      <c r="O148" s="404">
        <f>SUM(G148+I148+K148+M148)</f>
        <v>0</v>
      </c>
    </row>
    <row r="149" spans="1:15" s="1" customFormat="1" ht="32.25" customHeight="1" x14ac:dyDescent="0.2">
      <c r="A149" s="252" t="s">
        <v>12</v>
      </c>
      <c r="B149" s="254"/>
      <c r="C149" s="255"/>
      <c r="D149" s="496">
        <f t="shared" ref="D149:L149" si="32">SUM(D146+D148)</f>
        <v>42592.4</v>
      </c>
      <c r="E149" s="496">
        <f t="shared" si="32"/>
        <v>42592.474999999999</v>
      </c>
      <c r="F149" s="496">
        <f t="shared" si="32"/>
        <v>41053.4</v>
      </c>
      <c r="G149" s="496">
        <f t="shared" si="32"/>
        <v>9201.1219999999994</v>
      </c>
      <c r="H149" s="496">
        <f t="shared" si="32"/>
        <v>1512.5</v>
      </c>
      <c r="I149" s="496">
        <f t="shared" si="32"/>
        <v>0</v>
      </c>
      <c r="J149" s="496">
        <f t="shared" si="32"/>
        <v>26.5</v>
      </c>
      <c r="K149" s="496">
        <f t="shared" si="32"/>
        <v>0</v>
      </c>
      <c r="L149" s="496">
        <f t="shared" si="32"/>
        <v>0</v>
      </c>
      <c r="M149" s="496">
        <v>0</v>
      </c>
      <c r="N149" s="496">
        <f>SUM(N146+N148)</f>
        <v>42592.4</v>
      </c>
      <c r="O149" s="496">
        <f>SUM(O146+O148)</f>
        <v>9201.1219999999994</v>
      </c>
    </row>
    <row r="150" spans="1:15" s="1" customFormat="1" ht="21.75" customHeight="1" x14ac:dyDescent="0.2">
      <c r="A150" s="253"/>
      <c r="B150" s="256" t="s">
        <v>53</v>
      </c>
      <c r="C150" s="255"/>
      <c r="D150" s="496"/>
      <c r="E150" s="496"/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</row>
    <row r="151" spans="1:15" s="1" customFormat="1" ht="32.25" customHeight="1" x14ac:dyDescent="0.2">
      <c r="A151" s="253"/>
      <c r="B151" s="257" t="s">
        <v>54</v>
      </c>
      <c r="C151" s="255"/>
      <c r="D151" s="496">
        <f>SUM(D146+D148)</f>
        <v>42592.4</v>
      </c>
      <c r="E151" s="496">
        <f>SUM(E146+E148)</f>
        <v>42592.474999999999</v>
      </c>
      <c r="F151" s="496">
        <f>SUM(F146+F148)</f>
        <v>41053.4</v>
      </c>
      <c r="G151" s="496">
        <f>SUM(G146+G148)</f>
        <v>9201.1219999999994</v>
      </c>
      <c r="H151" s="496">
        <f>SUM(H146+H148)</f>
        <v>1512.5</v>
      </c>
      <c r="I151" s="496">
        <v>0</v>
      </c>
      <c r="J151" s="496">
        <f>SUM(J146+J148)</f>
        <v>26.5</v>
      </c>
      <c r="K151" s="496">
        <f>SUM(K146+K148)</f>
        <v>0</v>
      </c>
      <c r="L151" s="496">
        <f>SUM(L146+L148)</f>
        <v>0</v>
      </c>
      <c r="M151" s="496">
        <v>0</v>
      </c>
      <c r="N151" s="496">
        <f>SUM(N146+N148)</f>
        <v>42592.4</v>
      </c>
      <c r="O151" s="496">
        <f>SUM(O146+O148)</f>
        <v>9201.1219999999994</v>
      </c>
    </row>
    <row r="152" spans="1:15" s="1" customFormat="1" ht="32.25" customHeight="1" x14ac:dyDescent="0.2">
      <c r="A152" s="253"/>
      <c r="B152" s="258" t="s">
        <v>55</v>
      </c>
      <c r="C152" s="258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s="1" customFormat="1" ht="87" customHeight="1" x14ac:dyDescent="0.2">
      <c r="A153" s="276" t="s">
        <v>64</v>
      </c>
      <c r="B153" s="48"/>
      <c r="C153" s="48"/>
      <c r="D153" s="497">
        <v>82323.199999999997</v>
      </c>
      <c r="E153" s="497">
        <v>82323.199999999997</v>
      </c>
      <c r="F153" s="497">
        <v>20580.8</v>
      </c>
      <c r="G153" s="497">
        <v>15788.7</v>
      </c>
      <c r="H153" s="497">
        <v>20580.8</v>
      </c>
      <c r="I153" s="497"/>
      <c r="J153" s="497">
        <v>20580.8</v>
      </c>
      <c r="K153" s="497"/>
      <c r="L153" s="497">
        <v>20580.8</v>
      </c>
      <c r="M153" s="498"/>
      <c r="N153" s="477">
        <f>SUM(F153+H153+J153+L153)</f>
        <v>82323.199999999997</v>
      </c>
      <c r="O153" s="499">
        <f>SUM(G153+I153+K153+M153)</f>
        <v>15788.7</v>
      </c>
    </row>
    <row r="154" spans="1:15" s="1" customFormat="1" ht="29.25" customHeight="1" x14ac:dyDescent="0.2">
      <c r="A154" s="46" t="s">
        <v>2</v>
      </c>
      <c r="B154" s="33"/>
      <c r="C154" s="239"/>
      <c r="D154" s="500">
        <f t="shared" ref="D154:O154" si="33">SUM(D153+D141+D87+D73+D149)</f>
        <v>181868.79999999999</v>
      </c>
      <c r="E154" s="500">
        <f t="shared" si="33"/>
        <v>181868.875</v>
      </c>
      <c r="F154" s="500">
        <f t="shared" si="33"/>
        <v>92327.576000000001</v>
      </c>
      <c r="G154" s="500">
        <f t="shared" si="33"/>
        <v>31784.689000000002</v>
      </c>
      <c r="H154" s="500">
        <f t="shared" si="33"/>
        <v>46098.741000000002</v>
      </c>
      <c r="I154" s="500">
        <f t="shared" si="33"/>
        <v>0</v>
      </c>
      <c r="J154" s="500">
        <f t="shared" si="33"/>
        <v>21743.253999999997</v>
      </c>
      <c r="K154" s="500">
        <f t="shared" si="33"/>
        <v>0</v>
      </c>
      <c r="L154" s="500">
        <f t="shared" si="33"/>
        <v>21632.634999999998</v>
      </c>
      <c r="M154" s="500">
        <f t="shared" si="33"/>
        <v>0</v>
      </c>
      <c r="N154" s="500">
        <f t="shared" si="33"/>
        <v>181868.80599999998</v>
      </c>
      <c r="O154" s="500">
        <f t="shared" si="33"/>
        <v>31784.689000000002</v>
      </c>
    </row>
    <row r="155" spans="1:15" s="1" customFormat="1" ht="33" customHeight="1" x14ac:dyDescent="0.2">
      <c r="A155" s="47"/>
      <c r="B155" s="35" t="s">
        <v>53</v>
      </c>
      <c r="C155" s="35"/>
      <c r="D155" s="501"/>
      <c r="E155" s="501"/>
      <c r="F155" s="501"/>
      <c r="G155" s="501"/>
      <c r="H155" s="501"/>
      <c r="I155" s="501"/>
      <c r="J155" s="501"/>
      <c r="K155" s="501"/>
      <c r="L155" s="501"/>
      <c r="M155" s="502"/>
      <c r="N155" s="501"/>
      <c r="O155" s="503"/>
    </row>
    <row r="156" spans="1:15" s="1" customFormat="1" ht="26.25" customHeight="1" x14ac:dyDescent="0.2">
      <c r="A156" s="47"/>
      <c r="B156" s="35" t="s">
        <v>54</v>
      </c>
      <c r="C156" s="35"/>
      <c r="D156" s="501">
        <f t="shared" ref="D156:O156" si="34">SUM(D153+D143+D89+D75+D151)</f>
        <v>180359.9</v>
      </c>
      <c r="E156" s="501">
        <f t="shared" si="34"/>
        <v>180359.97500000001</v>
      </c>
      <c r="F156" s="501">
        <f t="shared" si="34"/>
        <v>90818.675999999992</v>
      </c>
      <c r="G156" s="501">
        <f t="shared" si="34"/>
        <v>30275.789000000001</v>
      </c>
      <c r="H156" s="501">
        <f t="shared" si="34"/>
        <v>46098.741000000002</v>
      </c>
      <c r="I156" s="501">
        <f t="shared" si="34"/>
        <v>0</v>
      </c>
      <c r="J156" s="501">
        <f t="shared" si="34"/>
        <v>21743.253999999997</v>
      </c>
      <c r="K156" s="501">
        <f t="shared" si="34"/>
        <v>0</v>
      </c>
      <c r="L156" s="501">
        <f t="shared" si="34"/>
        <v>21632.634999999998</v>
      </c>
      <c r="M156" s="501">
        <f t="shared" si="34"/>
        <v>0</v>
      </c>
      <c r="N156" s="501">
        <f t="shared" si="34"/>
        <v>180359.90599999999</v>
      </c>
      <c r="O156" s="501">
        <f t="shared" si="34"/>
        <v>30275.789000000001</v>
      </c>
    </row>
    <row r="157" spans="1:15" s="1" customFormat="1" ht="37.5" customHeight="1" thickBot="1" x14ac:dyDescent="0.25">
      <c r="A157" s="47"/>
      <c r="B157" s="36" t="s">
        <v>55</v>
      </c>
      <c r="C157" s="241"/>
      <c r="D157" s="504">
        <f>SUM(D144+D76)</f>
        <v>1508.9</v>
      </c>
      <c r="E157" s="504">
        <f>SUM(E144+E76)</f>
        <v>1508.9</v>
      </c>
      <c r="F157" s="504">
        <f>SUM(F144+F76)</f>
        <v>1508.9</v>
      </c>
      <c r="G157" s="504">
        <f>SUM(G144)</f>
        <v>0</v>
      </c>
      <c r="H157" s="504">
        <f>SUM(H144)</f>
        <v>0</v>
      </c>
      <c r="I157" s="504">
        <f>SUM(I144)</f>
        <v>0</v>
      </c>
      <c r="J157" s="504">
        <f>SUM(J144+J76)</f>
        <v>0</v>
      </c>
      <c r="K157" s="504">
        <f>SUM(K144)</f>
        <v>0</v>
      </c>
      <c r="L157" s="504">
        <f>SUM(L144+L76)</f>
        <v>0</v>
      </c>
      <c r="M157" s="505">
        <f>SUM(M144+M76)</f>
        <v>0</v>
      </c>
      <c r="N157" s="504">
        <f>SUM(F157+H157+J157+L157)</f>
        <v>1508.9</v>
      </c>
      <c r="O157" s="504">
        <f>SUM(O144+O76)</f>
        <v>1508.9</v>
      </c>
    </row>
    <row r="158" spans="1:15" s="1" customFormat="1" ht="37.5" customHeight="1" x14ac:dyDescent="0.25">
      <c r="A158" s="655" t="s">
        <v>21</v>
      </c>
      <c r="B158" s="656"/>
      <c r="C158" s="656"/>
      <c r="D158" s="656"/>
      <c r="E158" s="656"/>
      <c r="F158" s="656"/>
      <c r="G158" s="656"/>
      <c r="H158" s="656"/>
      <c r="I158" s="656"/>
      <c r="J158" s="656"/>
      <c r="K158" s="656"/>
      <c r="L158" s="656"/>
      <c r="M158" s="656"/>
      <c r="N158" s="657"/>
      <c r="O158" s="658"/>
    </row>
    <row r="159" spans="1:15" s="374" customFormat="1" ht="51.75" customHeight="1" x14ac:dyDescent="0.25">
      <c r="A159" s="591" t="s">
        <v>106</v>
      </c>
      <c r="B159" s="457" t="s">
        <v>165</v>
      </c>
      <c r="C159" s="284"/>
      <c r="D159" s="508"/>
      <c r="E159" s="508"/>
      <c r="F159" s="508"/>
      <c r="G159" s="508"/>
      <c r="H159" s="508"/>
      <c r="I159" s="508"/>
      <c r="J159" s="508"/>
      <c r="K159" s="508"/>
      <c r="L159" s="508"/>
      <c r="M159" s="508"/>
      <c r="N159" s="509"/>
      <c r="O159" s="509"/>
    </row>
    <row r="160" spans="1:15" s="374" customFormat="1" ht="26.25" customHeight="1" x14ac:dyDescent="0.25">
      <c r="A160" s="589"/>
      <c r="B160" s="453" t="s">
        <v>53</v>
      </c>
      <c r="C160" s="284"/>
      <c r="D160" s="508"/>
      <c r="E160" s="508"/>
      <c r="F160" s="508"/>
      <c r="G160" s="508"/>
      <c r="H160" s="508"/>
      <c r="I160" s="508"/>
      <c r="J160" s="508"/>
      <c r="K160" s="508"/>
      <c r="L160" s="508"/>
      <c r="M160" s="508"/>
      <c r="N160" s="509"/>
      <c r="O160" s="509"/>
    </row>
    <row r="161" spans="1:15" s="374" customFormat="1" ht="17.25" customHeight="1" x14ac:dyDescent="0.25">
      <c r="A161" s="589"/>
      <c r="B161" s="453" t="s">
        <v>54</v>
      </c>
      <c r="C161" s="284"/>
      <c r="D161" s="311">
        <v>1427.3</v>
      </c>
      <c r="E161" s="311">
        <v>1427.3</v>
      </c>
      <c r="F161" s="311"/>
      <c r="G161" s="311"/>
      <c r="H161" s="311"/>
      <c r="I161" s="311"/>
      <c r="J161" s="311">
        <v>1427.3</v>
      </c>
      <c r="K161" s="311"/>
      <c r="L161" s="508"/>
      <c r="M161" s="508"/>
      <c r="N161" s="510">
        <f>SUM(F161+H161+J161+L161)</f>
        <v>1427.3</v>
      </c>
      <c r="O161" s="510">
        <f>SUM(G161+I161+K161+M161)</f>
        <v>0</v>
      </c>
    </row>
    <row r="162" spans="1:15" s="374" customFormat="1" ht="37.5" customHeight="1" x14ac:dyDescent="0.25">
      <c r="A162" s="589"/>
      <c r="B162" s="454" t="s">
        <v>55</v>
      </c>
      <c r="C162" s="284"/>
      <c r="D162" s="508"/>
      <c r="E162" s="508"/>
      <c r="F162" s="508"/>
      <c r="G162" s="508"/>
      <c r="H162" s="508"/>
      <c r="I162" s="508"/>
      <c r="J162" s="508"/>
      <c r="K162" s="508"/>
      <c r="L162" s="508"/>
      <c r="M162" s="508"/>
      <c r="N162" s="509"/>
      <c r="O162" s="509"/>
    </row>
    <row r="163" spans="1:15" s="374" customFormat="1" ht="51" customHeight="1" x14ac:dyDescent="0.2">
      <c r="A163" s="589"/>
      <c r="B163" s="460" t="s">
        <v>164</v>
      </c>
      <c r="C163" s="284"/>
      <c r="D163" s="311">
        <f>SUM(D165+D166)</f>
        <v>16853.3</v>
      </c>
      <c r="E163" s="311">
        <f>SUM(E165+E166)</f>
        <v>16853.3</v>
      </c>
      <c r="F163" s="508"/>
      <c r="G163" s="508"/>
      <c r="H163" s="311">
        <f>SUM(H165+H166)</f>
        <v>16853.3</v>
      </c>
      <c r="I163" s="508"/>
      <c r="J163" s="508"/>
      <c r="K163" s="508"/>
      <c r="L163" s="311"/>
      <c r="M163" s="508"/>
      <c r="N163" s="511">
        <f>SUM(F163+H163+J163+L163)</f>
        <v>16853.3</v>
      </c>
      <c r="O163" s="512">
        <f>SUM(G163+I163+K163+M163)</f>
        <v>0</v>
      </c>
    </row>
    <row r="164" spans="1:15" s="374" customFormat="1" ht="21" customHeight="1" x14ac:dyDescent="0.25">
      <c r="A164" s="589"/>
      <c r="B164" s="453" t="s">
        <v>53</v>
      </c>
      <c r="C164" s="284"/>
      <c r="D164" s="508"/>
      <c r="E164" s="508"/>
      <c r="F164" s="508"/>
      <c r="G164" s="508"/>
      <c r="H164" s="508"/>
      <c r="I164" s="508"/>
      <c r="J164" s="508"/>
      <c r="K164" s="508"/>
      <c r="L164" s="508"/>
      <c r="M164" s="508"/>
      <c r="N164" s="509"/>
      <c r="O164" s="509"/>
    </row>
    <row r="165" spans="1:15" s="374" customFormat="1" ht="22.5" customHeight="1" x14ac:dyDescent="0.25">
      <c r="A165" s="589"/>
      <c r="B165" s="453" t="s">
        <v>54</v>
      </c>
      <c r="C165" s="284"/>
      <c r="D165" s="311">
        <v>842.7</v>
      </c>
      <c r="E165" s="311">
        <v>842.7</v>
      </c>
      <c r="F165" s="508"/>
      <c r="G165" s="508"/>
      <c r="H165" s="311">
        <v>842.7</v>
      </c>
      <c r="I165" s="508"/>
      <c r="J165" s="508"/>
      <c r="K165" s="508"/>
      <c r="L165" s="311"/>
      <c r="M165" s="508"/>
      <c r="N165" s="511">
        <f>SUM(F165+H165+J165+L165)</f>
        <v>842.7</v>
      </c>
      <c r="O165" s="512">
        <f>SUM(G165+I165+K165+M165)</f>
        <v>0</v>
      </c>
    </row>
    <row r="166" spans="1:15" s="374" customFormat="1" ht="37.5" customHeight="1" x14ac:dyDescent="0.25">
      <c r="A166" s="590"/>
      <c r="B166" s="454" t="s">
        <v>55</v>
      </c>
      <c r="C166" s="284"/>
      <c r="D166" s="311">
        <v>16010.6</v>
      </c>
      <c r="E166" s="311">
        <v>16010.6</v>
      </c>
      <c r="F166" s="508"/>
      <c r="G166" s="508"/>
      <c r="H166" s="311">
        <v>16010.6</v>
      </c>
      <c r="I166" s="508"/>
      <c r="J166" s="508"/>
      <c r="K166" s="508"/>
      <c r="L166" s="508"/>
      <c r="M166" s="508"/>
      <c r="N166" s="511">
        <f>SUM(F166+H166+J166+L166)</f>
        <v>16010.6</v>
      </c>
      <c r="O166" s="509"/>
    </row>
    <row r="167" spans="1:15" s="1" customFormat="1" ht="51.75" customHeight="1" x14ac:dyDescent="0.2">
      <c r="A167" s="409" t="s">
        <v>12</v>
      </c>
      <c r="B167" s="459"/>
      <c r="C167" s="455"/>
      <c r="D167" s="507">
        <f>SUM(D161+D163)</f>
        <v>18280.599999999999</v>
      </c>
      <c r="E167" s="507">
        <f>SUM(E161+E163)</f>
        <v>18280.599999999999</v>
      </c>
      <c r="F167" s="513"/>
      <c r="G167" s="513"/>
      <c r="H167" s="507">
        <f t="shared" ref="H167:O167" si="35">SUM(H161+H163)</f>
        <v>16853.3</v>
      </c>
      <c r="I167" s="507">
        <f t="shared" si="35"/>
        <v>0</v>
      </c>
      <c r="J167" s="507">
        <f t="shared" si="35"/>
        <v>1427.3</v>
      </c>
      <c r="K167" s="507">
        <f t="shared" si="35"/>
        <v>0</v>
      </c>
      <c r="L167" s="507">
        <f t="shared" si="35"/>
        <v>0</v>
      </c>
      <c r="M167" s="507">
        <f t="shared" si="35"/>
        <v>0</v>
      </c>
      <c r="N167" s="507">
        <f t="shared" si="35"/>
        <v>18280.599999999999</v>
      </c>
      <c r="O167" s="507">
        <f t="shared" si="35"/>
        <v>0</v>
      </c>
    </row>
    <row r="168" spans="1:15" s="1" customFormat="1" ht="24" customHeight="1" x14ac:dyDescent="0.25">
      <c r="A168" s="588"/>
      <c r="B168" s="348" t="s">
        <v>53</v>
      </c>
      <c r="C168" s="347"/>
      <c r="D168" s="514"/>
      <c r="E168" s="514"/>
      <c r="F168" s="514"/>
      <c r="G168" s="514"/>
      <c r="H168" s="514"/>
      <c r="I168" s="514"/>
      <c r="J168" s="514"/>
      <c r="K168" s="514"/>
      <c r="L168" s="514"/>
      <c r="M168" s="514"/>
      <c r="N168" s="515"/>
      <c r="O168" s="515"/>
    </row>
    <row r="169" spans="1:15" s="1" customFormat="1" ht="25.5" customHeight="1" x14ac:dyDescent="0.25">
      <c r="A169" s="589"/>
      <c r="B169" s="348" t="s">
        <v>54</v>
      </c>
      <c r="C169" s="349"/>
      <c r="D169" s="452">
        <f t="shared" ref="D169:O169" si="36">SUM(D161+D165)</f>
        <v>2270</v>
      </c>
      <c r="E169" s="452">
        <f t="shared" si="36"/>
        <v>2270</v>
      </c>
      <c r="F169" s="452">
        <f t="shared" si="36"/>
        <v>0</v>
      </c>
      <c r="G169" s="452">
        <f t="shared" si="36"/>
        <v>0</v>
      </c>
      <c r="H169" s="452">
        <f t="shared" si="36"/>
        <v>842.7</v>
      </c>
      <c r="I169" s="452">
        <f t="shared" si="36"/>
        <v>0</v>
      </c>
      <c r="J169" s="452">
        <f t="shared" si="36"/>
        <v>1427.3</v>
      </c>
      <c r="K169" s="452">
        <f t="shared" si="36"/>
        <v>0</v>
      </c>
      <c r="L169" s="452">
        <f t="shared" si="36"/>
        <v>0</v>
      </c>
      <c r="M169" s="452">
        <f t="shared" si="36"/>
        <v>0</v>
      </c>
      <c r="N169" s="452">
        <f t="shared" si="36"/>
        <v>2270</v>
      </c>
      <c r="O169" s="452">
        <f t="shared" si="36"/>
        <v>0</v>
      </c>
    </row>
    <row r="170" spans="1:15" ht="39" customHeight="1" x14ac:dyDescent="0.25">
      <c r="A170" s="590"/>
      <c r="B170" s="350" t="s">
        <v>55</v>
      </c>
      <c r="C170" s="349"/>
      <c r="D170" s="452">
        <f t="shared" ref="D170:O170" si="37">SUM(D166)</f>
        <v>16010.6</v>
      </c>
      <c r="E170" s="452">
        <f t="shared" si="37"/>
        <v>16010.6</v>
      </c>
      <c r="F170" s="452">
        <f t="shared" si="37"/>
        <v>0</v>
      </c>
      <c r="G170" s="452">
        <f t="shared" si="37"/>
        <v>0</v>
      </c>
      <c r="H170" s="452">
        <f t="shared" si="37"/>
        <v>16010.6</v>
      </c>
      <c r="I170" s="452">
        <f t="shared" si="37"/>
        <v>0</v>
      </c>
      <c r="J170" s="452">
        <f t="shared" si="37"/>
        <v>0</v>
      </c>
      <c r="K170" s="452">
        <f t="shared" si="37"/>
        <v>0</v>
      </c>
      <c r="L170" s="452">
        <f t="shared" si="37"/>
        <v>0</v>
      </c>
      <c r="M170" s="452">
        <f t="shared" si="37"/>
        <v>0</v>
      </c>
      <c r="N170" s="452">
        <f t="shared" si="37"/>
        <v>16010.6</v>
      </c>
      <c r="O170" s="452">
        <f t="shared" si="37"/>
        <v>0</v>
      </c>
    </row>
    <row r="171" spans="1:15" ht="27" customHeight="1" x14ac:dyDescent="0.25">
      <c r="A171" s="673" t="s">
        <v>192</v>
      </c>
      <c r="B171" s="389" t="s">
        <v>90</v>
      </c>
      <c r="C171" s="389"/>
      <c r="D171" s="525"/>
      <c r="E171" s="525"/>
      <c r="F171" s="525"/>
      <c r="G171" s="525"/>
      <c r="H171" s="525"/>
      <c r="I171" s="525"/>
      <c r="J171" s="525"/>
      <c r="K171" s="525"/>
      <c r="L171" s="525"/>
      <c r="M171" s="525"/>
      <c r="N171" s="525"/>
      <c r="O171" s="525"/>
    </row>
    <row r="172" spans="1:15" ht="18" customHeight="1" x14ac:dyDescent="0.25">
      <c r="A172" s="673"/>
      <c r="B172" s="453" t="s">
        <v>54</v>
      </c>
      <c r="C172" s="389"/>
      <c r="D172" s="525">
        <v>8487.7999999999993</v>
      </c>
      <c r="E172" s="525">
        <v>8487.7999999999993</v>
      </c>
      <c r="F172" s="525">
        <v>6271.8</v>
      </c>
      <c r="G172" s="525">
        <v>0</v>
      </c>
      <c r="H172" s="525">
        <v>2216</v>
      </c>
      <c r="I172" s="525">
        <v>0</v>
      </c>
      <c r="J172" s="525">
        <v>0</v>
      </c>
      <c r="K172" s="525">
        <v>0</v>
      </c>
      <c r="L172" s="525">
        <v>0</v>
      </c>
      <c r="M172" s="525"/>
      <c r="N172" s="525">
        <f>SUM(F172+H172+J172+L172)</f>
        <v>8487.7999999999993</v>
      </c>
      <c r="O172" s="525">
        <f>SUM(G172+I172+K172+M172)</f>
        <v>0</v>
      </c>
    </row>
    <row r="173" spans="1:15" ht="18" customHeight="1" x14ac:dyDescent="0.25">
      <c r="A173" s="673"/>
      <c r="B173" s="522" t="s">
        <v>91</v>
      </c>
      <c r="C173" s="389"/>
      <c r="D173" s="525"/>
      <c r="E173" s="525"/>
      <c r="F173" s="525"/>
      <c r="G173" s="525"/>
      <c r="H173" s="525"/>
      <c r="I173" s="525"/>
      <c r="J173" s="525"/>
      <c r="K173" s="525"/>
      <c r="L173" s="525"/>
      <c r="M173" s="525"/>
      <c r="N173" s="525"/>
      <c r="O173" s="525"/>
    </row>
    <row r="174" spans="1:15" ht="18" customHeight="1" x14ac:dyDescent="0.25">
      <c r="A174" s="673"/>
      <c r="B174" s="453" t="s">
        <v>54</v>
      </c>
      <c r="C174" s="389"/>
      <c r="D174" s="525">
        <v>721.3</v>
      </c>
      <c r="E174" s="525">
        <v>721.3</v>
      </c>
      <c r="F174" s="525">
        <v>0</v>
      </c>
      <c r="G174" s="525">
        <v>0</v>
      </c>
      <c r="H174" s="525">
        <v>721.3</v>
      </c>
      <c r="I174" s="525">
        <v>0</v>
      </c>
      <c r="J174" s="525">
        <v>0</v>
      </c>
      <c r="K174" s="525">
        <v>0</v>
      </c>
      <c r="L174" s="525">
        <v>0</v>
      </c>
      <c r="M174" s="525">
        <v>0</v>
      </c>
      <c r="N174" s="525">
        <f>SUM(F174+H174+J174+L174)</f>
        <v>721.3</v>
      </c>
      <c r="O174" s="525">
        <f>SUM(G174+I174+K174+M174)</f>
        <v>0</v>
      </c>
    </row>
    <row r="175" spans="1:15" ht="57" customHeight="1" x14ac:dyDescent="0.25">
      <c r="A175" s="673"/>
      <c r="B175" s="389" t="s">
        <v>191</v>
      </c>
      <c r="C175" s="389"/>
      <c r="D175" s="525"/>
      <c r="E175" s="525"/>
      <c r="F175" s="525"/>
      <c r="G175" s="525"/>
      <c r="H175" s="525"/>
      <c r="I175" s="525"/>
      <c r="J175" s="525"/>
      <c r="K175" s="525"/>
      <c r="L175" s="525"/>
      <c r="M175" s="525"/>
      <c r="N175" s="525"/>
      <c r="O175" s="525"/>
    </row>
    <row r="176" spans="1:15" ht="18" customHeight="1" x14ac:dyDescent="0.25">
      <c r="A176" s="673"/>
      <c r="B176" s="453" t="s">
        <v>54</v>
      </c>
      <c r="C176" s="389"/>
      <c r="D176" s="525">
        <v>1200</v>
      </c>
      <c r="E176" s="525">
        <v>1200</v>
      </c>
      <c r="F176" s="525">
        <v>0</v>
      </c>
      <c r="G176" s="525">
        <v>0</v>
      </c>
      <c r="H176" s="525">
        <v>1200</v>
      </c>
      <c r="I176" s="525">
        <v>0</v>
      </c>
      <c r="J176" s="525">
        <v>0</v>
      </c>
      <c r="K176" s="525">
        <v>0</v>
      </c>
      <c r="L176" s="525">
        <v>0</v>
      </c>
      <c r="M176" s="525">
        <v>0</v>
      </c>
      <c r="N176" s="525">
        <f>SUM(F176+H176+J176+L176)</f>
        <v>1200</v>
      </c>
      <c r="O176" s="525">
        <f>SUM(G176+I176+K176+M176)</f>
        <v>0</v>
      </c>
    </row>
    <row r="177" spans="1:15" ht="63" customHeight="1" x14ac:dyDescent="0.25">
      <c r="A177" s="673"/>
      <c r="B177" s="389" t="s">
        <v>114</v>
      </c>
      <c r="C177" s="389"/>
      <c r="D177" s="525"/>
      <c r="E177" s="525"/>
      <c r="F177" s="525"/>
      <c r="G177" s="525"/>
      <c r="H177" s="525"/>
      <c r="I177" s="525"/>
      <c r="J177" s="525"/>
      <c r="K177" s="525"/>
      <c r="L177" s="525"/>
      <c r="M177" s="525"/>
      <c r="N177" s="525"/>
      <c r="O177" s="525"/>
    </row>
    <row r="178" spans="1:15" ht="22.5" customHeight="1" x14ac:dyDescent="0.25">
      <c r="A178" s="673"/>
      <c r="B178" s="453" t="s">
        <v>54</v>
      </c>
      <c r="C178" s="389"/>
      <c r="D178" s="525">
        <v>170</v>
      </c>
      <c r="E178" s="525">
        <v>170</v>
      </c>
      <c r="F178" s="525">
        <v>0</v>
      </c>
      <c r="G178" s="525">
        <v>0</v>
      </c>
      <c r="H178" s="525">
        <v>170</v>
      </c>
      <c r="I178" s="525">
        <v>0</v>
      </c>
      <c r="J178" s="525">
        <v>0</v>
      </c>
      <c r="K178" s="525">
        <v>0</v>
      </c>
      <c r="L178" s="525">
        <v>0</v>
      </c>
      <c r="M178" s="525">
        <v>0</v>
      </c>
      <c r="N178" s="525">
        <f>SUM(F178+H178+J178+L178)</f>
        <v>170</v>
      </c>
      <c r="O178" s="525">
        <f>SUM(G178+I178+K178+M178)</f>
        <v>0</v>
      </c>
    </row>
    <row r="179" spans="1:15" ht="45" customHeight="1" x14ac:dyDescent="0.25">
      <c r="A179" s="673"/>
      <c r="B179" s="389" t="s">
        <v>123</v>
      </c>
      <c r="C179" s="389"/>
      <c r="D179" s="525"/>
      <c r="E179" s="525"/>
      <c r="F179" s="525"/>
      <c r="G179" s="525"/>
      <c r="H179" s="525"/>
      <c r="I179" s="525"/>
      <c r="J179" s="525"/>
      <c r="K179" s="525"/>
      <c r="L179" s="525"/>
      <c r="M179" s="525"/>
      <c r="N179" s="525"/>
      <c r="O179" s="525"/>
    </row>
    <row r="180" spans="1:15" ht="25.5" customHeight="1" x14ac:dyDescent="0.25">
      <c r="A180" s="673"/>
      <c r="B180" s="453" t="s">
        <v>54</v>
      </c>
      <c r="C180" s="389"/>
      <c r="D180" s="525">
        <v>400</v>
      </c>
      <c r="E180" s="525">
        <v>400</v>
      </c>
      <c r="F180" s="525">
        <v>0</v>
      </c>
      <c r="G180" s="525">
        <v>0</v>
      </c>
      <c r="H180" s="525">
        <v>400</v>
      </c>
      <c r="I180" s="525">
        <v>0</v>
      </c>
      <c r="J180" s="525">
        <v>0</v>
      </c>
      <c r="K180" s="525">
        <v>0</v>
      </c>
      <c r="L180" s="525">
        <v>0</v>
      </c>
      <c r="M180" s="525">
        <v>0</v>
      </c>
      <c r="N180" s="525">
        <f>SUM(F180+H180+J180+L180)</f>
        <v>400</v>
      </c>
      <c r="O180" s="525">
        <f>SUM(G180+I180+K180+M180)</f>
        <v>0</v>
      </c>
    </row>
    <row r="181" spans="1:15" ht="45.75" customHeight="1" x14ac:dyDescent="0.25">
      <c r="A181" s="673"/>
      <c r="B181" s="389" t="s">
        <v>103</v>
      </c>
      <c r="C181" s="389"/>
      <c r="D181" s="525"/>
      <c r="E181" s="525"/>
      <c r="F181" s="525"/>
      <c r="G181" s="525"/>
      <c r="H181" s="525"/>
      <c r="I181" s="525"/>
      <c r="J181" s="525"/>
      <c r="K181" s="525"/>
      <c r="L181" s="525"/>
      <c r="M181" s="525"/>
      <c r="N181" s="525"/>
      <c r="O181" s="525"/>
    </row>
    <row r="182" spans="1:15" ht="18" customHeight="1" x14ac:dyDescent="0.25">
      <c r="A182" s="673"/>
      <c r="B182" s="453" t="s">
        <v>54</v>
      </c>
      <c r="C182" s="389"/>
      <c r="D182" s="525">
        <v>300</v>
      </c>
      <c r="E182" s="525">
        <v>300</v>
      </c>
      <c r="F182" s="525">
        <v>0</v>
      </c>
      <c r="G182" s="525">
        <v>0</v>
      </c>
      <c r="H182" s="525">
        <v>300</v>
      </c>
      <c r="I182" s="525">
        <v>0</v>
      </c>
      <c r="J182" s="525">
        <v>0</v>
      </c>
      <c r="K182" s="525">
        <v>0</v>
      </c>
      <c r="L182" s="525">
        <v>0</v>
      </c>
      <c r="M182" s="525">
        <v>0</v>
      </c>
      <c r="N182" s="525">
        <f>SUM(F182+H182+J182+L182)</f>
        <v>300</v>
      </c>
      <c r="O182" s="525">
        <f>SUM(G182+I182+K182+M182)</f>
        <v>0</v>
      </c>
    </row>
    <row r="183" spans="1:15" ht="37.5" customHeight="1" x14ac:dyDescent="0.25">
      <c r="A183" s="673"/>
      <c r="B183" s="389" t="s">
        <v>113</v>
      </c>
      <c r="C183" s="389"/>
      <c r="D183" s="525"/>
      <c r="E183" s="525"/>
      <c r="F183" s="525"/>
      <c r="G183" s="525"/>
      <c r="H183" s="525"/>
      <c r="I183" s="525"/>
      <c r="J183" s="525"/>
      <c r="K183" s="525"/>
      <c r="L183" s="525"/>
      <c r="M183" s="525"/>
      <c r="N183" s="525"/>
      <c r="O183" s="525"/>
    </row>
    <row r="184" spans="1:15" ht="27.75" customHeight="1" x14ac:dyDescent="0.25">
      <c r="A184" s="673"/>
      <c r="B184" s="453" t="s">
        <v>54</v>
      </c>
      <c r="C184" s="389"/>
      <c r="D184" s="525">
        <v>324.2</v>
      </c>
      <c r="E184" s="525">
        <v>324.2</v>
      </c>
      <c r="F184" s="525">
        <v>324.2</v>
      </c>
      <c r="G184" s="525">
        <v>0</v>
      </c>
      <c r="H184" s="525">
        <v>0</v>
      </c>
      <c r="I184" s="525">
        <v>0</v>
      </c>
      <c r="J184" s="525">
        <v>0</v>
      </c>
      <c r="K184" s="525">
        <v>0</v>
      </c>
      <c r="L184" s="525">
        <v>0</v>
      </c>
      <c r="M184" s="525">
        <v>0</v>
      </c>
      <c r="N184" s="525">
        <f>SUM(F184+H184+J184+L184)</f>
        <v>324.2</v>
      </c>
      <c r="O184" s="525">
        <f>SUM(G184+I184+K184+M184)</f>
        <v>0</v>
      </c>
    </row>
    <row r="185" spans="1:15" s="139" customFormat="1" ht="47.25" customHeight="1" x14ac:dyDescent="0.25">
      <c r="A185" s="673"/>
      <c r="B185" s="389" t="s">
        <v>92</v>
      </c>
      <c r="C185" s="389"/>
      <c r="D185" s="525"/>
      <c r="E185" s="525"/>
      <c r="F185" s="525"/>
      <c r="G185" s="525"/>
      <c r="H185" s="525"/>
      <c r="I185" s="525"/>
      <c r="J185" s="525"/>
      <c r="K185" s="525"/>
      <c r="L185" s="525"/>
      <c r="M185" s="525"/>
      <c r="N185" s="525"/>
      <c r="O185" s="525"/>
    </row>
    <row r="186" spans="1:15" s="139" customFormat="1" ht="20.25" customHeight="1" x14ac:dyDescent="0.25">
      <c r="A186" s="673"/>
      <c r="B186" s="453" t="s">
        <v>54</v>
      </c>
      <c r="C186" s="389"/>
      <c r="D186" s="525">
        <v>396.8</v>
      </c>
      <c r="E186" s="525">
        <v>396.8</v>
      </c>
      <c r="F186" s="525">
        <v>396.8</v>
      </c>
      <c r="G186" s="525">
        <v>0</v>
      </c>
      <c r="H186" s="525">
        <v>0</v>
      </c>
      <c r="I186" s="525">
        <v>0</v>
      </c>
      <c r="J186" s="525">
        <v>0</v>
      </c>
      <c r="K186" s="525">
        <v>0</v>
      </c>
      <c r="L186" s="525">
        <v>0</v>
      </c>
      <c r="M186" s="525">
        <v>0</v>
      </c>
      <c r="N186" s="525">
        <f>SUM(F186+H186+J186+L186)</f>
        <v>396.8</v>
      </c>
      <c r="O186" s="525">
        <f>SUM(G186+I186+K186+M186)</f>
        <v>0</v>
      </c>
    </row>
    <row r="187" spans="1:15" s="139" customFormat="1" ht="63.75" customHeight="1" x14ac:dyDescent="0.25">
      <c r="A187" s="673"/>
      <c r="B187" s="389" t="s">
        <v>93</v>
      </c>
      <c r="C187" s="389"/>
      <c r="D187" s="525"/>
      <c r="E187" s="525"/>
      <c r="F187" s="525"/>
      <c r="G187" s="525"/>
      <c r="H187" s="525"/>
      <c r="I187" s="525"/>
      <c r="J187" s="525"/>
      <c r="K187" s="525"/>
      <c r="L187" s="525"/>
      <c r="M187" s="525"/>
      <c r="N187" s="525"/>
      <c r="O187" s="525"/>
    </row>
    <row r="188" spans="1:15" s="139" customFormat="1" ht="20.25" customHeight="1" x14ac:dyDescent="0.25">
      <c r="A188" s="673"/>
      <c r="B188" s="453" t="s">
        <v>54</v>
      </c>
      <c r="C188" s="389"/>
      <c r="D188" s="525">
        <v>358.2</v>
      </c>
      <c r="E188" s="525">
        <v>358.2</v>
      </c>
      <c r="F188" s="525">
        <v>0</v>
      </c>
      <c r="G188" s="525">
        <v>0</v>
      </c>
      <c r="H188" s="525">
        <v>358.2</v>
      </c>
      <c r="I188" s="525">
        <v>0</v>
      </c>
      <c r="J188" s="525">
        <v>0</v>
      </c>
      <c r="K188" s="525">
        <v>0</v>
      </c>
      <c r="L188" s="525">
        <v>0</v>
      </c>
      <c r="M188" s="525">
        <v>0</v>
      </c>
      <c r="N188" s="525">
        <f>SUM(F188+H188+J188+L188)</f>
        <v>358.2</v>
      </c>
      <c r="O188" s="525">
        <f>SUM(G188+I188+K188+M188)</f>
        <v>0</v>
      </c>
    </row>
    <row r="189" spans="1:15" s="139" customFormat="1" ht="74.25" customHeight="1" x14ac:dyDescent="0.25">
      <c r="A189" s="673"/>
      <c r="B189" s="389" t="s">
        <v>94</v>
      </c>
      <c r="C189" s="389"/>
      <c r="D189" s="525"/>
      <c r="E189" s="525"/>
      <c r="F189" s="525"/>
      <c r="G189" s="525"/>
      <c r="H189" s="525"/>
      <c r="I189" s="525"/>
      <c r="J189" s="525"/>
      <c r="K189" s="525"/>
      <c r="L189" s="525"/>
      <c r="M189" s="525"/>
      <c r="N189" s="525"/>
      <c r="O189" s="525"/>
    </row>
    <row r="190" spans="1:15" s="139" customFormat="1" ht="20.25" customHeight="1" x14ac:dyDescent="0.25">
      <c r="A190" s="673"/>
      <c r="B190" s="453" t="s">
        <v>54</v>
      </c>
      <c r="C190" s="389"/>
      <c r="D190" s="525">
        <v>1295</v>
      </c>
      <c r="E190" s="525">
        <v>1295</v>
      </c>
      <c r="F190" s="525">
        <v>1295</v>
      </c>
      <c r="G190" s="525">
        <v>0</v>
      </c>
      <c r="H190" s="525">
        <v>0</v>
      </c>
      <c r="I190" s="525">
        <v>0</v>
      </c>
      <c r="J190" s="525">
        <v>0</v>
      </c>
      <c r="K190" s="525">
        <v>0</v>
      </c>
      <c r="L190" s="525">
        <v>0</v>
      </c>
      <c r="M190" s="525">
        <v>0</v>
      </c>
      <c r="N190" s="525">
        <f>SUM(F190+H190+J190+L190)</f>
        <v>1295</v>
      </c>
      <c r="O190" s="525">
        <f>SUM(G190+I190+K190+M190)</f>
        <v>0</v>
      </c>
    </row>
    <row r="191" spans="1:15" s="139" customFormat="1" ht="64.5" customHeight="1" x14ac:dyDescent="0.25">
      <c r="A191" s="673"/>
      <c r="B191" s="389" t="s">
        <v>95</v>
      </c>
      <c r="C191" s="389"/>
      <c r="D191" s="525"/>
      <c r="E191" s="525"/>
      <c r="F191" s="525"/>
      <c r="G191" s="525"/>
      <c r="H191" s="525"/>
      <c r="I191" s="525"/>
      <c r="J191" s="525"/>
      <c r="K191" s="525"/>
      <c r="L191" s="525"/>
      <c r="M191" s="525"/>
      <c r="N191" s="525"/>
      <c r="O191" s="525"/>
    </row>
    <row r="192" spans="1:15" s="139" customFormat="1" ht="24.75" customHeight="1" x14ac:dyDescent="0.25">
      <c r="A192" s="673"/>
      <c r="B192" s="453" t="s">
        <v>54</v>
      </c>
      <c r="C192" s="389"/>
      <c r="D192" s="525">
        <v>200</v>
      </c>
      <c r="E192" s="525">
        <v>200</v>
      </c>
      <c r="F192" s="525">
        <v>200</v>
      </c>
      <c r="G192" s="525">
        <v>0</v>
      </c>
      <c r="H192" s="525">
        <v>0</v>
      </c>
      <c r="I192" s="525">
        <v>0</v>
      </c>
      <c r="J192" s="525">
        <v>0</v>
      </c>
      <c r="K192" s="525">
        <v>0</v>
      </c>
      <c r="L192" s="525">
        <v>0</v>
      </c>
      <c r="M192" s="525">
        <v>0</v>
      </c>
      <c r="N192" s="525">
        <f>SUM(F192+H192+J192+L192)</f>
        <v>200</v>
      </c>
      <c r="O192" s="525">
        <f>SUM(G192+I192+K192+M192)</f>
        <v>0</v>
      </c>
    </row>
    <row r="193" spans="1:15" s="334" customFormat="1" ht="83.25" customHeight="1" x14ac:dyDescent="0.25">
      <c r="A193" s="673"/>
      <c r="B193" s="389" t="s">
        <v>131</v>
      </c>
      <c r="C193" s="389"/>
      <c r="D193" s="525"/>
      <c r="E193" s="525"/>
      <c r="F193" s="525"/>
      <c r="G193" s="525"/>
      <c r="H193" s="525"/>
      <c r="I193" s="525"/>
      <c r="J193" s="525"/>
      <c r="K193" s="525"/>
      <c r="L193" s="525"/>
      <c r="M193" s="525"/>
      <c r="N193" s="525"/>
      <c r="O193" s="525"/>
    </row>
    <row r="194" spans="1:15" s="334" customFormat="1" ht="24.75" customHeight="1" x14ac:dyDescent="0.25">
      <c r="A194" s="673"/>
      <c r="B194" s="453" t="s">
        <v>54</v>
      </c>
      <c r="C194" s="389"/>
      <c r="D194" s="525">
        <v>50000</v>
      </c>
      <c r="E194" s="525">
        <v>50000</v>
      </c>
      <c r="F194" s="525">
        <v>21750</v>
      </c>
      <c r="G194" s="525"/>
      <c r="H194" s="525">
        <v>28250</v>
      </c>
      <c r="I194" s="525"/>
      <c r="J194" s="525"/>
      <c r="K194" s="525"/>
      <c r="L194" s="525">
        <v>0</v>
      </c>
      <c r="M194" s="525">
        <v>0</v>
      </c>
      <c r="N194" s="525">
        <f>SUM(F194+H194+J194+L194)</f>
        <v>50000</v>
      </c>
      <c r="O194" s="525">
        <f>SUM(G194+I194+K194+M194)</f>
        <v>0</v>
      </c>
    </row>
    <row r="195" spans="1:15" s="334" customFormat="1" ht="63" customHeight="1" x14ac:dyDescent="0.25">
      <c r="A195" s="673"/>
      <c r="B195" s="389" t="s">
        <v>132</v>
      </c>
      <c r="C195" s="389"/>
      <c r="D195" s="525"/>
      <c r="E195" s="525"/>
      <c r="F195" s="525"/>
      <c r="G195" s="525"/>
      <c r="H195" s="525"/>
      <c r="I195" s="525"/>
      <c r="J195" s="525"/>
      <c r="K195" s="525"/>
      <c r="L195" s="525"/>
      <c r="M195" s="525"/>
      <c r="N195" s="525"/>
      <c r="O195" s="525"/>
    </row>
    <row r="196" spans="1:15" s="334" customFormat="1" ht="24.75" customHeight="1" x14ac:dyDescent="0.25">
      <c r="A196" s="673"/>
      <c r="B196" s="453" t="s">
        <v>54</v>
      </c>
      <c r="C196" s="389"/>
      <c r="D196" s="525">
        <v>1151.4000000000001</v>
      </c>
      <c r="E196" s="525">
        <v>1151.4000000000001</v>
      </c>
      <c r="F196" s="525">
        <v>1151.4000000000001</v>
      </c>
      <c r="G196" s="525">
        <v>559.55200000000002</v>
      </c>
      <c r="H196" s="525"/>
      <c r="I196" s="525"/>
      <c r="J196" s="525"/>
      <c r="K196" s="525"/>
      <c r="L196" s="525"/>
      <c r="M196" s="525">
        <v>0</v>
      </c>
      <c r="N196" s="525">
        <f>SUM(F196+H196+J196+L196)</f>
        <v>1151.4000000000001</v>
      </c>
      <c r="O196" s="525">
        <f>SUM(G196+I196+K196+M196)</f>
        <v>559.55200000000002</v>
      </c>
    </row>
    <row r="197" spans="1:15" s="334" customFormat="1" ht="62.25" customHeight="1" x14ac:dyDescent="0.25">
      <c r="A197" s="673"/>
      <c r="B197" s="389" t="s">
        <v>133</v>
      </c>
      <c r="C197" s="389"/>
      <c r="D197" s="525"/>
      <c r="E197" s="525"/>
      <c r="F197" s="525"/>
      <c r="G197" s="525"/>
      <c r="H197" s="525"/>
      <c r="I197" s="525"/>
      <c r="J197" s="525"/>
      <c r="K197" s="525"/>
      <c r="L197" s="525"/>
      <c r="M197" s="525"/>
      <c r="N197" s="525"/>
      <c r="O197" s="525"/>
    </row>
    <row r="198" spans="1:15" s="334" customFormat="1" ht="24.75" customHeight="1" x14ac:dyDescent="0.25">
      <c r="A198" s="673"/>
      <c r="B198" s="453" t="s">
        <v>54</v>
      </c>
      <c r="C198" s="389"/>
      <c r="D198" s="525">
        <v>880</v>
      </c>
      <c r="E198" s="525">
        <v>880</v>
      </c>
      <c r="F198" s="525">
        <v>880</v>
      </c>
      <c r="G198" s="525">
        <v>387</v>
      </c>
      <c r="H198" s="525"/>
      <c r="I198" s="525"/>
      <c r="J198" s="525"/>
      <c r="K198" s="525"/>
      <c r="L198" s="525">
        <v>0</v>
      </c>
      <c r="M198" s="525">
        <v>0</v>
      </c>
      <c r="N198" s="525">
        <f>SUM(F198+H198+J198+L198)</f>
        <v>880</v>
      </c>
      <c r="O198" s="525">
        <f>SUM(G198+I198+K198+M198)</f>
        <v>387</v>
      </c>
    </row>
    <row r="199" spans="1:15" s="334" customFormat="1" ht="57.75" customHeight="1" x14ac:dyDescent="0.25">
      <c r="A199" s="673"/>
      <c r="B199" s="389" t="s">
        <v>134</v>
      </c>
      <c r="C199" s="389"/>
      <c r="D199" s="525"/>
      <c r="E199" s="525"/>
      <c r="F199" s="525"/>
      <c r="G199" s="525"/>
      <c r="H199" s="525"/>
      <c r="I199" s="525"/>
      <c r="J199" s="525"/>
      <c r="K199" s="525"/>
      <c r="L199" s="525"/>
      <c r="M199" s="525"/>
      <c r="N199" s="525"/>
      <c r="O199" s="525"/>
    </row>
    <row r="200" spans="1:15" s="334" customFormat="1" ht="24.75" customHeight="1" x14ac:dyDescent="0.25">
      <c r="A200" s="673"/>
      <c r="B200" s="453" t="s">
        <v>54</v>
      </c>
      <c r="C200" s="389"/>
      <c r="D200" s="525">
        <v>1100</v>
      </c>
      <c r="E200" s="525">
        <v>1100</v>
      </c>
      <c r="F200" s="525">
        <v>1100</v>
      </c>
      <c r="G200" s="525">
        <v>510</v>
      </c>
      <c r="H200" s="525"/>
      <c r="I200" s="525"/>
      <c r="J200" s="525"/>
      <c r="K200" s="525"/>
      <c r="L200" s="525">
        <v>0</v>
      </c>
      <c r="M200" s="525">
        <v>0</v>
      </c>
      <c r="N200" s="525">
        <f>SUM(F200+H200+J200+L200)</f>
        <v>1100</v>
      </c>
      <c r="O200" s="525">
        <f>SUM(G200+I200+K200+M200)</f>
        <v>510</v>
      </c>
    </row>
    <row r="201" spans="1:15" s="334" customFormat="1" ht="55.5" customHeight="1" x14ac:dyDescent="0.25">
      <c r="A201" s="673"/>
      <c r="B201" s="389" t="s">
        <v>135</v>
      </c>
      <c r="C201" s="389"/>
      <c r="D201" s="525"/>
      <c r="E201" s="525"/>
      <c r="F201" s="525"/>
      <c r="G201" s="525"/>
      <c r="H201" s="525"/>
      <c r="I201" s="525"/>
      <c r="J201" s="525"/>
      <c r="K201" s="525"/>
      <c r="L201" s="525"/>
      <c r="M201" s="525"/>
      <c r="N201" s="525"/>
      <c r="O201" s="525"/>
    </row>
    <row r="202" spans="1:15" s="334" customFormat="1" ht="24.75" customHeight="1" x14ac:dyDescent="0.25">
      <c r="A202" s="673"/>
      <c r="B202" s="453" t="s">
        <v>54</v>
      </c>
      <c r="C202" s="389"/>
      <c r="D202" s="525">
        <v>159.1</v>
      </c>
      <c r="E202" s="525">
        <v>159.1</v>
      </c>
      <c r="F202" s="525"/>
      <c r="G202" s="525"/>
      <c r="H202" s="525">
        <v>159.1</v>
      </c>
      <c r="I202" s="525"/>
      <c r="J202" s="525"/>
      <c r="K202" s="525"/>
      <c r="L202" s="525">
        <v>0</v>
      </c>
      <c r="M202" s="525">
        <v>0</v>
      </c>
      <c r="N202" s="525">
        <f>SUM(F202+H202+J202+L202)</f>
        <v>159.1</v>
      </c>
      <c r="O202" s="525">
        <f>SUM(G202+I202+K202+M202)</f>
        <v>0</v>
      </c>
    </row>
    <row r="203" spans="1:15" ht="37.5" x14ac:dyDescent="0.2">
      <c r="A203" s="5" t="s">
        <v>50</v>
      </c>
      <c r="B203" s="516"/>
      <c r="C203" s="516"/>
      <c r="D203" s="526">
        <f t="shared" ref="D203:O203" si="38">SUM(D202+D200+D198+D196+D194+D192+D190+D188+D186+D184+D182+D180+D178+D174+D172+D176)</f>
        <v>67143.8</v>
      </c>
      <c r="E203" s="526">
        <f t="shared" si="38"/>
        <v>67143.8</v>
      </c>
      <c r="F203" s="526">
        <f t="shared" si="38"/>
        <v>33369.200000000004</v>
      </c>
      <c r="G203" s="526">
        <f t="shared" si="38"/>
        <v>1456.5520000000001</v>
      </c>
      <c r="H203" s="526">
        <f t="shared" si="38"/>
        <v>33774.6</v>
      </c>
      <c r="I203" s="526">
        <f t="shared" si="38"/>
        <v>0</v>
      </c>
      <c r="J203" s="526">
        <f t="shared" si="38"/>
        <v>0</v>
      </c>
      <c r="K203" s="526">
        <f t="shared" si="38"/>
        <v>0</v>
      </c>
      <c r="L203" s="526">
        <f t="shared" si="38"/>
        <v>0</v>
      </c>
      <c r="M203" s="526">
        <f t="shared" si="38"/>
        <v>0</v>
      </c>
      <c r="N203" s="526">
        <f t="shared" si="38"/>
        <v>67143.8</v>
      </c>
      <c r="O203" s="526">
        <f t="shared" si="38"/>
        <v>1456.5520000000001</v>
      </c>
    </row>
    <row r="204" spans="1:15" ht="20.25" customHeight="1" x14ac:dyDescent="0.2">
      <c r="A204" s="8"/>
      <c r="B204" s="126" t="s">
        <v>53</v>
      </c>
      <c r="C204" s="126"/>
      <c r="D204" s="526"/>
      <c r="E204" s="526"/>
      <c r="F204" s="526"/>
      <c r="G204" s="526"/>
      <c r="H204" s="526"/>
      <c r="I204" s="526"/>
      <c r="J204" s="526"/>
      <c r="K204" s="526"/>
      <c r="L204" s="526"/>
      <c r="M204" s="526"/>
      <c r="N204" s="526"/>
      <c r="O204" s="526"/>
    </row>
    <row r="205" spans="1:15" ht="15" x14ac:dyDescent="0.2">
      <c r="A205" s="8"/>
      <c r="B205" s="126" t="s">
        <v>54</v>
      </c>
      <c r="C205" s="126"/>
      <c r="D205" s="526">
        <f t="shared" ref="D205:O205" si="39">SUM(D202+D200+D198+D196+D194+D192+D190+D188+D186+D184+D182+D180+D178+D174+D172+D176)</f>
        <v>67143.8</v>
      </c>
      <c r="E205" s="526">
        <f t="shared" si="39"/>
        <v>67143.8</v>
      </c>
      <c r="F205" s="526">
        <f t="shared" si="39"/>
        <v>33369.200000000004</v>
      </c>
      <c r="G205" s="526">
        <f t="shared" si="39"/>
        <v>1456.5520000000001</v>
      </c>
      <c r="H205" s="526">
        <f t="shared" si="39"/>
        <v>33774.6</v>
      </c>
      <c r="I205" s="526">
        <f t="shared" si="39"/>
        <v>0</v>
      </c>
      <c r="J205" s="526">
        <f t="shared" si="39"/>
        <v>0</v>
      </c>
      <c r="K205" s="526">
        <f t="shared" si="39"/>
        <v>0</v>
      </c>
      <c r="L205" s="526">
        <f t="shared" si="39"/>
        <v>0</v>
      </c>
      <c r="M205" s="526">
        <f t="shared" si="39"/>
        <v>0</v>
      </c>
      <c r="N205" s="526">
        <f t="shared" si="39"/>
        <v>67143.8</v>
      </c>
      <c r="O205" s="526">
        <f t="shared" si="39"/>
        <v>1456.5520000000001</v>
      </c>
    </row>
    <row r="206" spans="1:15" s="1" customFormat="1" ht="32.25" customHeight="1" thickBot="1" x14ac:dyDescent="0.25">
      <c r="A206" s="8"/>
      <c r="B206" s="517" t="s">
        <v>55</v>
      </c>
      <c r="C206" s="518"/>
      <c r="D206" s="527"/>
      <c r="E206" s="527"/>
      <c r="F206" s="527"/>
      <c r="G206" s="527"/>
      <c r="H206" s="527"/>
      <c r="I206" s="527"/>
      <c r="J206" s="527"/>
      <c r="K206" s="527"/>
      <c r="L206" s="527"/>
      <c r="M206" s="527"/>
      <c r="N206" s="527"/>
      <c r="O206" s="527"/>
    </row>
    <row r="207" spans="1:15" s="1" customFormat="1" ht="82.5" customHeight="1" thickBot="1" x14ac:dyDescent="0.25">
      <c r="A207" s="275" t="s">
        <v>68</v>
      </c>
      <c r="B207" s="523" t="s">
        <v>45</v>
      </c>
      <c r="C207" s="523"/>
      <c r="D207" s="96">
        <v>14005.1</v>
      </c>
      <c r="E207" s="96">
        <v>14005.1</v>
      </c>
      <c r="F207" s="96">
        <v>3501.2</v>
      </c>
      <c r="G207" s="96">
        <v>3289.4</v>
      </c>
      <c r="H207" s="96">
        <v>3501.3</v>
      </c>
      <c r="I207" s="96"/>
      <c r="J207" s="96">
        <v>3501.3</v>
      </c>
      <c r="K207" s="96"/>
      <c r="L207" s="96">
        <v>3501.3</v>
      </c>
      <c r="M207" s="96"/>
      <c r="N207" s="96">
        <f>SUM(F207+H207+J207+L207)</f>
        <v>14005.099999999999</v>
      </c>
      <c r="O207" s="96">
        <f>SUM(G207+I207+K207+M207)</f>
        <v>3289.4</v>
      </c>
    </row>
    <row r="208" spans="1:15" s="1" customFormat="1" ht="39.75" customHeight="1" x14ac:dyDescent="0.2">
      <c r="A208" s="32" t="s">
        <v>51</v>
      </c>
      <c r="B208" s="524"/>
      <c r="C208" s="524"/>
      <c r="D208" s="528">
        <f>SUM(D207+D203+D167)</f>
        <v>99429.5</v>
      </c>
      <c r="E208" s="528">
        <f>SUM(E207+E203+E167)</f>
        <v>99429.5</v>
      </c>
      <c r="F208" s="528">
        <f>SUM(F207+F203+F167)</f>
        <v>36870.400000000001</v>
      </c>
      <c r="G208" s="528">
        <f>SUM(G207+G203+G167)</f>
        <v>4745.9520000000002</v>
      </c>
      <c r="H208" s="528">
        <f>SUM(H207+H203+H167)</f>
        <v>54129.2</v>
      </c>
      <c r="I208" s="528">
        <f t="shared" ref="I208:O208" si="40">SUM(I207+I203)</f>
        <v>0</v>
      </c>
      <c r="J208" s="528">
        <f>SUM(J207+J203+J167)</f>
        <v>4928.6000000000004</v>
      </c>
      <c r="K208" s="528">
        <f t="shared" si="40"/>
        <v>0</v>
      </c>
      <c r="L208" s="528">
        <f>SUM(L207+L203+L167)</f>
        <v>3501.3</v>
      </c>
      <c r="M208" s="528">
        <f t="shared" si="40"/>
        <v>0</v>
      </c>
      <c r="N208" s="528">
        <f>SUM(N207+N203+N167)</f>
        <v>99429.5</v>
      </c>
      <c r="O208" s="528">
        <f t="shared" si="40"/>
        <v>4745.9520000000002</v>
      </c>
    </row>
    <row r="209" spans="1:15" s="1" customFormat="1" ht="24.75" customHeight="1" x14ac:dyDescent="0.25">
      <c r="A209" s="659"/>
      <c r="B209" s="519" t="s">
        <v>53</v>
      </c>
      <c r="C209" s="519"/>
      <c r="D209" s="529"/>
      <c r="E209" s="529"/>
      <c r="F209" s="529"/>
      <c r="G209" s="529"/>
      <c r="H209" s="529"/>
      <c r="I209" s="529"/>
      <c r="J209" s="529"/>
      <c r="K209" s="529"/>
      <c r="L209" s="529"/>
      <c r="M209" s="530"/>
      <c r="N209" s="531"/>
      <c r="O209" s="532"/>
    </row>
    <row r="210" spans="1:15" s="1" customFormat="1" ht="25.5" customHeight="1" x14ac:dyDescent="0.2">
      <c r="A210" s="660"/>
      <c r="B210" s="519" t="s">
        <v>54</v>
      </c>
      <c r="C210" s="519"/>
      <c r="D210" s="529">
        <f t="shared" ref="D210:L210" si="41">SUM(D207+D205+D169)</f>
        <v>83418.900000000009</v>
      </c>
      <c r="E210" s="529">
        <f t="shared" si="41"/>
        <v>83418.900000000009</v>
      </c>
      <c r="F210" s="529">
        <f t="shared" si="41"/>
        <v>36870.400000000001</v>
      </c>
      <c r="G210" s="529">
        <f t="shared" si="41"/>
        <v>4745.9520000000002</v>
      </c>
      <c r="H210" s="529">
        <f t="shared" si="41"/>
        <v>38118.6</v>
      </c>
      <c r="I210" s="529">
        <f t="shared" si="41"/>
        <v>0</v>
      </c>
      <c r="J210" s="529">
        <f t="shared" si="41"/>
        <v>4928.6000000000004</v>
      </c>
      <c r="K210" s="529">
        <f t="shared" si="41"/>
        <v>0</v>
      </c>
      <c r="L210" s="529">
        <f t="shared" si="41"/>
        <v>3501.3</v>
      </c>
      <c r="M210" s="529">
        <f>SUM(M207+M205)</f>
        <v>0</v>
      </c>
      <c r="N210" s="529">
        <f>SUM(N207+N205+N169)</f>
        <v>83418.899999999994</v>
      </c>
      <c r="O210" s="529">
        <f>SUM(O207+O205+O169)</f>
        <v>4745.9520000000002</v>
      </c>
    </row>
    <row r="211" spans="1:15" s="1" customFormat="1" ht="34.5" customHeight="1" thickBot="1" x14ac:dyDescent="0.25">
      <c r="A211" s="661"/>
      <c r="B211" s="520" t="s">
        <v>55</v>
      </c>
      <c r="C211" s="521"/>
      <c r="D211" s="529">
        <f t="shared" ref="D211:O211" si="42">SUM(D206)</f>
        <v>0</v>
      </c>
      <c r="E211" s="529">
        <f t="shared" si="42"/>
        <v>0</v>
      </c>
      <c r="F211" s="529">
        <f t="shared" si="42"/>
        <v>0</v>
      </c>
      <c r="G211" s="529">
        <f t="shared" si="42"/>
        <v>0</v>
      </c>
      <c r="H211" s="529">
        <f t="shared" si="42"/>
        <v>0</v>
      </c>
      <c r="I211" s="529">
        <f t="shared" si="42"/>
        <v>0</v>
      </c>
      <c r="J211" s="529">
        <f t="shared" si="42"/>
        <v>0</v>
      </c>
      <c r="K211" s="529">
        <f t="shared" si="42"/>
        <v>0</v>
      </c>
      <c r="L211" s="529">
        <f t="shared" si="42"/>
        <v>0</v>
      </c>
      <c r="M211" s="529">
        <f t="shared" si="42"/>
        <v>0</v>
      </c>
      <c r="N211" s="529">
        <f t="shared" si="42"/>
        <v>0</v>
      </c>
      <c r="O211" s="529">
        <f t="shared" si="42"/>
        <v>0</v>
      </c>
    </row>
    <row r="212" spans="1:15" s="1" customFormat="1" ht="40.5" customHeight="1" x14ac:dyDescent="0.25">
      <c r="A212" s="666" t="s">
        <v>24</v>
      </c>
      <c r="B212" s="667"/>
      <c r="C212" s="667"/>
      <c r="D212" s="667"/>
      <c r="E212" s="667"/>
      <c r="F212" s="667"/>
      <c r="G212" s="667"/>
      <c r="H212" s="667"/>
      <c r="I212" s="667"/>
      <c r="J212" s="667"/>
      <c r="K212" s="667"/>
      <c r="L212" s="667"/>
      <c r="M212" s="667"/>
      <c r="N212" s="667"/>
      <c r="O212" s="667"/>
    </row>
    <row r="213" spans="1:15" ht="160.5" customHeight="1" x14ac:dyDescent="0.25">
      <c r="A213" s="595" t="s">
        <v>25</v>
      </c>
      <c r="B213" s="307" t="s">
        <v>57</v>
      </c>
      <c r="C213" s="175"/>
      <c r="D213" s="176">
        <v>65</v>
      </c>
      <c r="E213" s="176">
        <v>65</v>
      </c>
      <c r="F213" s="177"/>
      <c r="G213" s="177"/>
      <c r="H213" s="177"/>
      <c r="I213" s="177"/>
      <c r="J213" s="177"/>
      <c r="K213" s="177"/>
      <c r="L213" s="176">
        <v>65</v>
      </c>
      <c r="M213" s="177"/>
      <c r="N213" s="178">
        <f>SUM(F213+H213+J213+L213)</f>
        <v>65</v>
      </c>
      <c r="O213" s="176">
        <f>SUM(G213+I213+K213+M213)</f>
        <v>0</v>
      </c>
    </row>
    <row r="214" spans="1:15" s="1" customFormat="1" ht="105.75" customHeight="1" x14ac:dyDescent="0.25">
      <c r="A214" s="596"/>
      <c r="B214" s="179" t="s">
        <v>136</v>
      </c>
      <c r="C214" s="179"/>
      <c r="D214" s="180">
        <v>65</v>
      </c>
      <c r="E214" s="180">
        <v>65</v>
      </c>
      <c r="F214" s="181"/>
      <c r="G214" s="181"/>
      <c r="H214" s="181"/>
      <c r="I214" s="181"/>
      <c r="J214" s="181"/>
      <c r="K214" s="181"/>
      <c r="L214" s="180">
        <v>65</v>
      </c>
      <c r="M214" s="181"/>
      <c r="N214" s="178">
        <f>SUM(F214+H214+J214+L214)</f>
        <v>65</v>
      </c>
      <c r="O214" s="176">
        <f>SUM(G214+I214+K214+M214)</f>
        <v>0</v>
      </c>
    </row>
    <row r="215" spans="1:15" ht="54.75" customHeight="1" x14ac:dyDescent="0.2">
      <c r="A215" s="5" t="s">
        <v>12</v>
      </c>
      <c r="B215" s="30"/>
      <c r="C215" s="30"/>
      <c r="D215" s="6">
        <f t="shared" ref="D215:O215" si="43">SUM(D213+D214)</f>
        <v>130</v>
      </c>
      <c r="E215" s="6">
        <f t="shared" si="43"/>
        <v>130</v>
      </c>
      <c r="F215" s="6">
        <f t="shared" si="43"/>
        <v>0</v>
      </c>
      <c r="G215" s="6">
        <f t="shared" si="43"/>
        <v>0</v>
      </c>
      <c r="H215" s="6">
        <f t="shared" si="43"/>
        <v>0</v>
      </c>
      <c r="I215" s="6">
        <f t="shared" si="43"/>
        <v>0</v>
      </c>
      <c r="J215" s="6">
        <f t="shared" si="43"/>
        <v>0</v>
      </c>
      <c r="K215" s="6">
        <f t="shared" si="43"/>
        <v>0</v>
      </c>
      <c r="L215" s="6">
        <f t="shared" si="43"/>
        <v>130</v>
      </c>
      <c r="M215" s="6">
        <f t="shared" si="43"/>
        <v>0</v>
      </c>
      <c r="N215" s="6">
        <f t="shared" si="43"/>
        <v>130</v>
      </c>
      <c r="O215" s="6">
        <f t="shared" si="43"/>
        <v>0</v>
      </c>
    </row>
    <row r="216" spans="1:15" ht="35.25" customHeight="1" x14ac:dyDescent="0.2">
      <c r="A216" s="601"/>
      <c r="B216" s="17" t="s">
        <v>53</v>
      </c>
      <c r="C216" s="17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14"/>
    </row>
    <row r="217" spans="1:15" ht="36.75" customHeight="1" x14ac:dyDescent="0.2">
      <c r="A217" s="589"/>
      <c r="B217" s="17" t="s">
        <v>54</v>
      </c>
      <c r="C217" s="17"/>
      <c r="D217" s="6">
        <f t="shared" ref="D217:M217" si="44">SUM(D215+D216)</f>
        <v>130</v>
      </c>
      <c r="E217" s="6">
        <f t="shared" si="44"/>
        <v>130</v>
      </c>
      <c r="F217" s="6">
        <f t="shared" si="44"/>
        <v>0</v>
      </c>
      <c r="G217" s="6">
        <f t="shared" si="44"/>
        <v>0</v>
      </c>
      <c r="H217" s="6">
        <f t="shared" si="44"/>
        <v>0</v>
      </c>
      <c r="I217" s="6">
        <f t="shared" si="44"/>
        <v>0</v>
      </c>
      <c r="J217" s="6">
        <f t="shared" si="44"/>
        <v>0</v>
      </c>
      <c r="K217" s="6">
        <f t="shared" si="44"/>
        <v>0</v>
      </c>
      <c r="L217" s="6">
        <f t="shared" si="44"/>
        <v>130</v>
      </c>
      <c r="M217" s="6">
        <f t="shared" si="44"/>
        <v>0</v>
      </c>
      <c r="N217" s="6">
        <f>SUM(N215)</f>
        <v>130</v>
      </c>
      <c r="O217" s="6">
        <f>SUM(O215)</f>
        <v>0</v>
      </c>
    </row>
    <row r="218" spans="1:15" ht="39.75" customHeight="1" x14ac:dyDescent="0.2">
      <c r="A218" s="590"/>
      <c r="B218" s="71" t="s">
        <v>55</v>
      </c>
      <c r="C218" s="71"/>
      <c r="D218" s="388"/>
      <c r="E218" s="388"/>
      <c r="F218" s="388"/>
      <c r="G218" s="388"/>
      <c r="H218" s="388"/>
      <c r="I218" s="388"/>
      <c r="J218" s="388"/>
      <c r="K218" s="388"/>
      <c r="L218" s="388"/>
      <c r="M218" s="388"/>
      <c r="N218" s="388"/>
      <c r="O218" s="115"/>
    </row>
    <row r="219" spans="1:15" s="399" customFormat="1" ht="128.25" customHeight="1" x14ac:dyDescent="0.2">
      <c r="A219" s="458" t="s">
        <v>48</v>
      </c>
      <c r="B219" s="451" t="s">
        <v>49</v>
      </c>
      <c r="C219" s="451"/>
      <c r="D219" s="387">
        <v>4335</v>
      </c>
      <c r="E219" s="387">
        <v>4335</v>
      </c>
      <c r="F219" s="387">
        <v>1083.75</v>
      </c>
      <c r="G219" s="387">
        <v>911.56</v>
      </c>
      <c r="H219" s="387">
        <v>1083.75</v>
      </c>
      <c r="I219" s="387"/>
      <c r="J219" s="387">
        <v>1083.75</v>
      </c>
      <c r="K219" s="387"/>
      <c r="L219" s="387">
        <v>1083.75</v>
      </c>
      <c r="M219" s="387"/>
      <c r="N219" s="468">
        <f>SUM(F219+H219+J219+L219)</f>
        <v>4335</v>
      </c>
      <c r="O219" s="119">
        <f>SUM(G219+I219+K219+M219)</f>
        <v>911.56</v>
      </c>
    </row>
    <row r="220" spans="1:15" ht="120" customHeight="1" x14ac:dyDescent="0.2">
      <c r="A220" s="274" t="s">
        <v>167</v>
      </c>
      <c r="B220" s="466" t="s">
        <v>168</v>
      </c>
      <c r="C220" s="49"/>
      <c r="D220" s="16">
        <v>200</v>
      </c>
      <c r="E220" s="16">
        <v>200</v>
      </c>
      <c r="F220" s="16"/>
      <c r="G220" s="16"/>
      <c r="H220" s="16"/>
      <c r="I220" s="16"/>
      <c r="J220" s="16">
        <v>200</v>
      </c>
      <c r="K220" s="16"/>
      <c r="L220" s="16"/>
      <c r="M220" s="456"/>
      <c r="N220" s="118">
        <f>SUM(F220+H220+J220+L220)</f>
        <v>200</v>
      </c>
      <c r="O220" s="467">
        <f>SUM(G220+I220+K220+M220)</f>
        <v>0</v>
      </c>
    </row>
    <row r="221" spans="1:15" s="1" customFormat="1" ht="46.5" customHeight="1" x14ac:dyDescent="0.2">
      <c r="A221" s="25" t="s">
        <v>2</v>
      </c>
      <c r="B221" s="33"/>
      <c r="C221" s="33"/>
      <c r="D221" s="27">
        <f t="shared" ref="D221:O221" si="45">SUM(D220+D215+D219)</f>
        <v>4665</v>
      </c>
      <c r="E221" s="331">
        <f t="shared" si="45"/>
        <v>4665</v>
      </c>
      <c r="F221" s="331">
        <f t="shared" si="45"/>
        <v>1083.75</v>
      </c>
      <c r="G221" s="331">
        <f t="shared" si="45"/>
        <v>911.56</v>
      </c>
      <c r="H221" s="331">
        <f t="shared" si="45"/>
        <v>1083.75</v>
      </c>
      <c r="I221" s="331">
        <f t="shared" si="45"/>
        <v>0</v>
      </c>
      <c r="J221" s="331">
        <f t="shared" si="45"/>
        <v>1283.75</v>
      </c>
      <c r="K221" s="331">
        <f t="shared" si="45"/>
        <v>0</v>
      </c>
      <c r="L221" s="331">
        <f t="shared" si="45"/>
        <v>1213.75</v>
      </c>
      <c r="M221" s="331">
        <f t="shared" si="45"/>
        <v>0</v>
      </c>
      <c r="N221" s="331">
        <f t="shared" si="45"/>
        <v>4665</v>
      </c>
      <c r="O221" s="331">
        <f t="shared" si="45"/>
        <v>911.56</v>
      </c>
    </row>
    <row r="222" spans="1:15" s="1" customFormat="1" ht="31.5" customHeight="1" x14ac:dyDescent="0.2">
      <c r="A222" s="25"/>
      <c r="B222" s="35" t="s">
        <v>53</v>
      </c>
      <c r="C222" s="35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56"/>
    </row>
    <row r="223" spans="1:15" s="1" customFormat="1" ht="33.75" customHeight="1" x14ac:dyDescent="0.2">
      <c r="A223" s="25"/>
      <c r="B223" s="35" t="s">
        <v>54</v>
      </c>
      <c r="C223" s="35"/>
      <c r="D223" s="27">
        <f t="shared" ref="D223:O223" si="46">SUM(D220+D217+D219)</f>
        <v>4665</v>
      </c>
      <c r="E223" s="331">
        <f t="shared" si="46"/>
        <v>4665</v>
      </c>
      <c r="F223" s="331">
        <f t="shared" si="46"/>
        <v>1083.75</v>
      </c>
      <c r="G223" s="331">
        <f t="shared" si="46"/>
        <v>911.56</v>
      </c>
      <c r="H223" s="331">
        <f t="shared" si="46"/>
        <v>1083.75</v>
      </c>
      <c r="I223" s="331">
        <f t="shared" si="46"/>
        <v>0</v>
      </c>
      <c r="J223" s="331">
        <f t="shared" si="46"/>
        <v>1283.75</v>
      </c>
      <c r="K223" s="331">
        <f t="shared" si="46"/>
        <v>0</v>
      </c>
      <c r="L223" s="331">
        <f t="shared" si="46"/>
        <v>1213.75</v>
      </c>
      <c r="M223" s="331">
        <f t="shared" si="46"/>
        <v>0</v>
      </c>
      <c r="N223" s="331">
        <f t="shared" si="46"/>
        <v>4665</v>
      </c>
      <c r="O223" s="331">
        <f t="shared" si="46"/>
        <v>911.56</v>
      </c>
    </row>
    <row r="224" spans="1:15" s="1" customFormat="1" ht="41.25" customHeight="1" x14ac:dyDescent="0.2">
      <c r="A224" s="195"/>
      <c r="B224" s="74" t="s">
        <v>55</v>
      </c>
      <c r="C224" s="74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306"/>
    </row>
    <row r="225" spans="1:15" s="1" customFormat="1" ht="27.75" customHeight="1" x14ac:dyDescent="0.25">
      <c r="A225" s="602" t="s">
        <v>26</v>
      </c>
      <c r="B225" s="598"/>
      <c r="C225" s="598"/>
      <c r="D225" s="598"/>
      <c r="E225" s="598"/>
      <c r="F225" s="598"/>
      <c r="G225" s="598"/>
      <c r="H225" s="598"/>
      <c r="I225" s="598"/>
      <c r="J225" s="598"/>
      <c r="K225" s="598"/>
      <c r="L225" s="598"/>
      <c r="M225" s="598"/>
      <c r="N225" s="599"/>
      <c r="O225" s="600"/>
    </row>
    <row r="226" spans="1:15" s="1" customFormat="1" ht="54.75" customHeight="1" x14ac:dyDescent="0.2">
      <c r="A226" s="309" t="s">
        <v>59</v>
      </c>
      <c r="B226" s="198" t="s">
        <v>69</v>
      </c>
      <c r="C226" s="242"/>
      <c r="D226" s="171">
        <v>3500</v>
      </c>
      <c r="E226" s="171">
        <v>3500</v>
      </c>
      <c r="F226" s="153">
        <v>875</v>
      </c>
      <c r="G226" s="153">
        <v>491.1</v>
      </c>
      <c r="H226" s="153">
        <v>875</v>
      </c>
      <c r="I226" s="260"/>
      <c r="J226" s="153">
        <v>875</v>
      </c>
      <c r="K226" s="172"/>
      <c r="L226" s="207">
        <v>875</v>
      </c>
      <c r="M226" s="261"/>
      <c r="N226" s="262">
        <f>SUM(F226+H226+J226+L226)</f>
        <v>3500</v>
      </c>
      <c r="O226" s="262">
        <f>SUM(G226+I226+K226+M226)</f>
        <v>491.1</v>
      </c>
    </row>
    <row r="227" spans="1:15" ht="18" customHeight="1" x14ac:dyDescent="0.2">
      <c r="A227" s="285" t="s">
        <v>12</v>
      </c>
      <c r="B227" s="30"/>
      <c r="C227" s="30"/>
      <c r="D227" s="63">
        <f t="shared" ref="D227:O227" si="47">SUM(D226)</f>
        <v>3500</v>
      </c>
      <c r="E227" s="63">
        <f t="shared" si="47"/>
        <v>3500</v>
      </c>
      <c r="F227" s="63">
        <f t="shared" si="47"/>
        <v>875</v>
      </c>
      <c r="G227" s="63">
        <f t="shared" si="47"/>
        <v>491.1</v>
      </c>
      <c r="H227" s="63">
        <f t="shared" si="47"/>
        <v>875</v>
      </c>
      <c r="I227" s="63">
        <f t="shared" si="47"/>
        <v>0</v>
      </c>
      <c r="J227" s="63">
        <f t="shared" si="47"/>
        <v>875</v>
      </c>
      <c r="K227" s="63">
        <f t="shared" si="47"/>
        <v>0</v>
      </c>
      <c r="L227" s="63">
        <f t="shared" si="47"/>
        <v>875</v>
      </c>
      <c r="M227" s="63">
        <f t="shared" si="47"/>
        <v>0</v>
      </c>
      <c r="N227" s="63">
        <f t="shared" si="47"/>
        <v>3500</v>
      </c>
      <c r="O227" s="63">
        <f t="shared" si="47"/>
        <v>491.1</v>
      </c>
    </row>
    <row r="228" spans="1:15" ht="26.25" customHeight="1" x14ac:dyDescent="0.2">
      <c r="A228" s="310"/>
      <c r="B228" s="17" t="s">
        <v>53</v>
      </c>
      <c r="C228" s="17"/>
      <c r="D228" s="63"/>
      <c r="E228" s="63"/>
      <c r="F228" s="64"/>
      <c r="G228" s="64"/>
      <c r="H228" s="64"/>
      <c r="I228" s="64"/>
      <c r="J228" s="65"/>
      <c r="K228" s="65"/>
      <c r="L228" s="66"/>
      <c r="M228" s="65"/>
      <c r="N228" s="67"/>
      <c r="O228" s="10"/>
    </row>
    <row r="229" spans="1:15" ht="37.5" customHeight="1" x14ac:dyDescent="0.2">
      <c r="A229" s="310"/>
      <c r="B229" s="17" t="s">
        <v>54</v>
      </c>
      <c r="C229" s="17"/>
      <c r="D229" s="63">
        <f t="shared" ref="D229:O229" si="48">SUM(D226)</f>
        <v>3500</v>
      </c>
      <c r="E229" s="63">
        <f t="shared" si="48"/>
        <v>3500</v>
      </c>
      <c r="F229" s="63">
        <f t="shared" si="48"/>
        <v>875</v>
      </c>
      <c r="G229" s="63">
        <f t="shared" si="48"/>
        <v>491.1</v>
      </c>
      <c r="H229" s="63">
        <f t="shared" si="48"/>
        <v>875</v>
      </c>
      <c r="I229" s="63">
        <f t="shared" si="48"/>
        <v>0</v>
      </c>
      <c r="J229" s="63">
        <f t="shared" si="48"/>
        <v>875</v>
      </c>
      <c r="K229" s="63">
        <f t="shared" si="48"/>
        <v>0</v>
      </c>
      <c r="L229" s="63">
        <f t="shared" si="48"/>
        <v>875</v>
      </c>
      <c r="M229" s="63">
        <f t="shared" si="48"/>
        <v>0</v>
      </c>
      <c r="N229" s="63">
        <f t="shared" si="48"/>
        <v>3500</v>
      </c>
      <c r="O229" s="63">
        <f t="shared" si="48"/>
        <v>491.1</v>
      </c>
    </row>
    <row r="230" spans="1:15" ht="35.25" customHeight="1" thickBot="1" x14ac:dyDescent="0.25">
      <c r="A230" s="285"/>
      <c r="B230" s="29" t="s">
        <v>55</v>
      </c>
      <c r="C230" s="7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113"/>
    </row>
    <row r="231" spans="1:15" ht="54.75" customHeight="1" x14ac:dyDescent="0.2">
      <c r="A231" s="308" t="s">
        <v>27</v>
      </c>
      <c r="B231" s="166" t="s">
        <v>69</v>
      </c>
      <c r="C231" s="243"/>
      <c r="D231" s="167">
        <v>1475</v>
      </c>
      <c r="E231" s="167">
        <v>1475</v>
      </c>
      <c r="F231" s="168">
        <v>368.75</v>
      </c>
      <c r="G231" s="168">
        <v>569.5</v>
      </c>
      <c r="H231" s="168">
        <v>368.75</v>
      </c>
      <c r="I231" s="168"/>
      <c r="J231" s="168">
        <v>368.8</v>
      </c>
      <c r="K231" s="169"/>
      <c r="L231" s="168">
        <v>368.7</v>
      </c>
      <c r="M231" s="168"/>
      <c r="N231" s="170">
        <f>SUM(F231+H231+J231+L231)</f>
        <v>1475</v>
      </c>
      <c r="O231" s="170">
        <f>SUM(G231+I231+K231+M231)</f>
        <v>569.5</v>
      </c>
    </row>
    <row r="232" spans="1:15" s="1" customFormat="1" ht="47.25" customHeight="1" x14ac:dyDescent="0.2">
      <c r="A232" s="5" t="s">
        <v>12</v>
      </c>
      <c r="B232" s="30"/>
      <c r="C232" s="30"/>
      <c r="D232" s="68">
        <f>SUM(D231)</f>
        <v>1475</v>
      </c>
      <c r="E232" s="68">
        <f t="shared" ref="E232:O232" si="49">SUM(E231)</f>
        <v>1475</v>
      </c>
      <c r="F232" s="68">
        <f t="shared" si="49"/>
        <v>368.75</v>
      </c>
      <c r="G232" s="68">
        <f t="shared" si="49"/>
        <v>569.5</v>
      </c>
      <c r="H232" s="68">
        <f t="shared" si="49"/>
        <v>368.75</v>
      </c>
      <c r="I232" s="68">
        <f t="shared" si="49"/>
        <v>0</v>
      </c>
      <c r="J232" s="68">
        <f t="shared" si="49"/>
        <v>368.8</v>
      </c>
      <c r="K232" s="68">
        <v>3</v>
      </c>
      <c r="L232" s="68">
        <f t="shared" si="49"/>
        <v>368.7</v>
      </c>
      <c r="M232" s="68">
        <f t="shared" si="49"/>
        <v>0</v>
      </c>
      <c r="N232" s="68">
        <f t="shared" si="49"/>
        <v>1475</v>
      </c>
      <c r="O232" s="68">
        <f t="shared" si="49"/>
        <v>569.5</v>
      </c>
    </row>
    <row r="233" spans="1:15" ht="27.75" customHeight="1" x14ac:dyDescent="0.2">
      <c r="A233" s="601"/>
      <c r="B233" s="17" t="s">
        <v>53</v>
      </c>
      <c r="C233" s="17"/>
      <c r="D233" s="68"/>
      <c r="E233" s="68"/>
      <c r="F233" s="68"/>
      <c r="G233" s="68"/>
      <c r="H233" s="68"/>
      <c r="I233" s="68"/>
      <c r="J233" s="69"/>
      <c r="K233" s="69"/>
      <c r="L233" s="69"/>
      <c r="M233" s="65"/>
      <c r="N233" s="70"/>
      <c r="O233" s="10"/>
    </row>
    <row r="234" spans="1:15" ht="21" customHeight="1" x14ac:dyDescent="0.2">
      <c r="A234" s="589"/>
      <c r="B234" s="17" t="s">
        <v>54</v>
      </c>
      <c r="C234" s="17"/>
      <c r="D234" s="68">
        <f t="shared" ref="D234:O234" si="50">SUM(D231)</f>
        <v>1475</v>
      </c>
      <c r="E234" s="68">
        <f t="shared" si="50"/>
        <v>1475</v>
      </c>
      <c r="F234" s="68">
        <f t="shared" si="50"/>
        <v>368.75</v>
      </c>
      <c r="G234" s="68">
        <f t="shared" si="50"/>
        <v>569.5</v>
      </c>
      <c r="H234" s="68">
        <f t="shared" si="50"/>
        <v>368.75</v>
      </c>
      <c r="I234" s="68">
        <f t="shared" si="50"/>
        <v>0</v>
      </c>
      <c r="J234" s="68">
        <f t="shared" si="50"/>
        <v>368.8</v>
      </c>
      <c r="K234" s="68">
        <f t="shared" si="50"/>
        <v>0</v>
      </c>
      <c r="L234" s="68">
        <f t="shared" si="50"/>
        <v>368.7</v>
      </c>
      <c r="M234" s="68">
        <f t="shared" si="50"/>
        <v>0</v>
      </c>
      <c r="N234" s="68">
        <f t="shared" si="50"/>
        <v>1475</v>
      </c>
      <c r="O234" s="68">
        <f t="shared" si="50"/>
        <v>569.5</v>
      </c>
    </row>
    <row r="235" spans="1:15" ht="31.5" x14ac:dyDescent="0.2">
      <c r="A235" s="589"/>
      <c r="B235" s="71" t="s">
        <v>55</v>
      </c>
      <c r="C235" s="7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3"/>
    </row>
    <row r="236" spans="1:15" ht="18.75" x14ac:dyDescent="0.2">
      <c r="A236" s="23" t="s">
        <v>2</v>
      </c>
      <c r="B236" s="33"/>
      <c r="C236" s="33"/>
      <c r="D236" s="27">
        <f t="shared" ref="D236:O236" si="51">SUM(D232+D227)</f>
        <v>4975</v>
      </c>
      <c r="E236" s="27">
        <f t="shared" si="51"/>
        <v>4975</v>
      </c>
      <c r="F236" s="27">
        <f t="shared" si="51"/>
        <v>1243.75</v>
      </c>
      <c r="G236" s="27">
        <f t="shared" si="51"/>
        <v>1060.5999999999999</v>
      </c>
      <c r="H236" s="27">
        <f t="shared" si="51"/>
        <v>1243.75</v>
      </c>
      <c r="I236" s="27">
        <f t="shared" si="51"/>
        <v>0</v>
      </c>
      <c r="J236" s="27">
        <f t="shared" si="51"/>
        <v>1243.8</v>
      </c>
      <c r="K236" s="27">
        <f t="shared" si="51"/>
        <v>3</v>
      </c>
      <c r="L236" s="27">
        <f t="shared" si="51"/>
        <v>1243.7</v>
      </c>
      <c r="M236" s="27">
        <f t="shared" si="51"/>
        <v>0</v>
      </c>
      <c r="N236" s="27">
        <f t="shared" si="51"/>
        <v>4975</v>
      </c>
      <c r="O236" s="27">
        <f t="shared" si="51"/>
        <v>1060.5999999999999</v>
      </c>
    </row>
    <row r="237" spans="1:15" s="1" customFormat="1" ht="32.25" customHeight="1" x14ac:dyDescent="0.2">
      <c r="A237" s="72"/>
      <c r="B237" s="35" t="s">
        <v>53</v>
      </c>
      <c r="C237" s="35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56"/>
    </row>
    <row r="238" spans="1:15" s="1" customFormat="1" ht="32.25" customHeight="1" x14ac:dyDescent="0.2">
      <c r="A238" s="72"/>
      <c r="B238" s="35" t="s">
        <v>54</v>
      </c>
      <c r="C238" s="35"/>
      <c r="D238" s="27">
        <f t="shared" ref="D238:O238" si="52">SUM(D234+D229)</f>
        <v>4975</v>
      </c>
      <c r="E238" s="27">
        <f t="shared" si="52"/>
        <v>4975</v>
      </c>
      <c r="F238" s="27">
        <f t="shared" si="52"/>
        <v>1243.75</v>
      </c>
      <c r="G238" s="27">
        <f t="shared" si="52"/>
        <v>1060.5999999999999</v>
      </c>
      <c r="H238" s="27">
        <f t="shared" si="52"/>
        <v>1243.75</v>
      </c>
      <c r="I238" s="27">
        <f t="shared" si="52"/>
        <v>0</v>
      </c>
      <c r="J238" s="27">
        <f t="shared" si="52"/>
        <v>1243.8</v>
      </c>
      <c r="K238" s="27">
        <f t="shared" si="52"/>
        <v>0</v>
      </c>
      <c r="L238" s="27">
        <f t="shared" si="52"/>
        <v>1243.7</v>
      </c>
      <c r="M238" s="27">
        <f t="shared" si="52"/>
        <v>0</v>
      </c>
      <c r="N238" s="27">
        <f t="shared" si="52"/>
        <v>4975</v>
      </c>
      <c r="O238" s="27">
        <f t="shared" si="52"/>
        <v>1060.5999999999999</v>
      </c>
    </row>
    <row r="239" spans="1:15" s="1" customFormat="1" ht="32.25" customHeight="1" x14ac:dyDescent="0.2">
      <c r="A239" s="23"/>
      <c r="B239" s="74" t="s">
        <v>55</v>
      </c>
      <c r="C239" s="235"/>
      <c r="D239" s="24">
        <f t="shared" ref="D239:M239" si="53">SUM(D235+D230)</f>
        <v>0</v>
      </c>
      <c r="E239" s="24">
        <f t="shared" si="53"/>
        <v>0</v>
      </c>
      <c r="F239" s="24">
        <f t="shared" si="53"/>
        <v>0</v>
      </c>
      <c r="G239" s="24">
        <f t="shared" si="53"/>
        <v>0</v>
      </c>
      <c r="H239" s="24">
        <f t="shared" si="53"/>
        <v>0</v>
      </c>
      <c r="I239" s="24">
        <f t="shared" si="53"/>
        <v>0</v>
      </c>
      <c r="J239" s="24">
        <f t="shared" si="53"/>
        <v>0</v>
      </c>
      <c r="K239" s="24">
        <f t="shared" si="53"/>
        <v>0</v>
      </c>
      <c r="L239" s="24">
        <f t="shared" si="53"/>
        <v>0</v>
      </c>
      <c r="M239" s="24">
        <f t="shared" si="53"/>
        <v>0</v>
      </c>
      <c r="N239" s="196"/>
      <c r="O239" s="197"/>
    </row>
    <row r="240" spans="1:15" s="1" customFormat="1" ht="32.25" customHeight="1" x14ac:dyDescent="0.25">
      <c r="A240" s="597" t="s">
        <v>28</v>
      </c>
      <c r="B240" s="598"/>
      <c r="C240" s="598"/>
      <c r="D240" s="598"/>
      <c r="E240" s="598"/>
      <c r="F240" s="598"/>
      <c r="G240" s="598"/>
      <c r="H240" s="598"/>
      <c r="I240" s="598"/>
      <c r="J240" s="598"/>
      <c r="K240" s="598"/>
      <c r="L240" s="598"/>
      <c r="M240" s="598"/>
      <c r="N240" s="599"/>
      <c r="O240" s="600"/>
    </row>
    <row r="241" spans="1:15" s="1" customFormat="1" ht="58.5" customHeight="1" x14ac:dyDescent="0.2">
      <c r="A241" s="591" t="s">
        <v>124</v>
      </c>
      <c r="B241" s="357" t="s">
        <v>169</v>
      </c>
      <c r="C241" s="284"/>
      <c r="D241" s="311">
        <v>1000</v>
      </c>
      <c r="E241" s="311">
        <v>1000</v>
      </c>
      <c r="F241" s="284"/>
      <c r="G241" s="284"/>
      <c r="H241" s="316">
        <v>1000</v>
      </c>
      <c r="I241" s="316"/>
      <c r="J241" s="284"/>
      <c r="K241" s="284"/>
      <c r="L241" s="311"/>
      <c r="M241" s="284"/>
      <c r="N241" s="312">
        <f t="shared" ref="N241:O247" si="54">SUM(F241+H241+J241+L241)</f>
        <v>1000</v>
      </c>
      <c r="O241" s="312">
        <f>SUM(G241+I241+K241+K241+M241)</f>
        <v>0</v>
      </c>
    </row>
    <row r="242" spans="1:15" s="1" customFormat="1" ht="64.5" customHeight="1" x14ac:dyDescent="0.2">
      <c r="A242" s="596"/>
      <c r="B242" s="358" t="s">
        <v>170</v>
      </c>
      <c r="C242" s="284"/>
      <c r="D242" s="363">
        <v>225</v>
      </c>
      <c r="E242" s="363">
        <v>225</v>
      </c>
      <c r="F242" s="364"/>
      <c r="G242" s="364"/>
      <c r="H242" s="364"/>
      <c r="I242" s="364"/>
      <c r="J242" s="364"/>
      <c r="K242" s="364"/>
      <c r="L242" s="364">
        <v>225</v>
      </c>
      <c r="M242" s="364"/>
      <c r="N242" s="365">
        <f t="shared" si="54"/>
        <v>225</v>
      </c>
      <c r="O242" s="366">
        <f>SUM(G242+I242+K242+M242)</f>
        <v>0</v>
      </c>
    </row>
    <row r="243" spans="1:15" s="341" customFormat="1" ht="32.25" customHeight="1" x14ac:dyDescent="0.2">
      <c r="A243" s="596"/>
      <c r="B243" s="359" t="s">
        <v>171</v>
      </c>
      <c r="C243" s="315"/>
      <c r="D243" s="316">
        <v>225</v>
      </c>
      <c r="E243" s="316">
        <v>225</v>
      </c>
      <c r="F243" s="315"/>
      <c r="G243" s="315"/>
      <c r="H243" s="315"/>
      <c r="I243" s="315"/>
      <c r="J243" s="316">
        <v>225</v>
      </c>
      <c r="K243" s="316"/>
      <c r="L243" s="316"/>
      <c r="M243" s="315"/>
      <c r="N243" s="313">
        <f t="shared" si="54"/>
        <v>225</v>
      </c>
      <c r="O243" s="312">
        <f>SUM(G243+I243+K243+M243)</f>
        <v>0</v>
      </c>
    </row>
    <row r="244" spans="1:15" s="341" customFormat="1" ht="70.5" customHeight="1" x14ac:dyDescent="0.2">
      <c r="A244" s="596"/>
      <c r="B244" s="358" t="s">
        <v>172</v>
      </c>
      <c r="C244" s="315"/>
      <c r="D244" s="316">
        <v>240</v>
      </c>
      <c r="E244" s="316">
        <v>240</v>
      </c>
      <c r="F244" s="315"/>
      <c r="G244" s="315"/>
      <c r="H244" s="315"/>
      <c r="I244" s="315"/>
      <c r="J244" s="315"/>
      <c r="K244" s="315"/>
      <c r="L244" s="316">
        <v>240</v>
      </c>
      <c r="M244" s="315"/>
      <c r="N244" s="313">
        <f t="shared" si="54"/>
        <v>240</v>
      </c>
      <c r="O244" s="469">
        <v>0</v>
      </c>
    </row>
    <row r="245" spans="1:15" s="341" customFormat="1" ht="87" customHeight="1" x14ac:dyDescent="0.2">
      <c r="A245" s="596"/>
      <c r="B245" s="358" t="s">
        <v>173</v>
      </c>
      <c r="C245" s="315"/>
      <c r="D245" s="316">
        <v>46</v>
      </c>
      <c r="E245" s="316">
        <v>46</v>
      </c>
      <c r="F245" s="315"/>
      <c r="G245" s="315"/>
      <c r="H245" s="315"/>
      <c r="I245" s="315"/>
      <c r="J245" s="316">
        <v>46</v>
      </c>
      <c r="K245" s="316"/>
      <c r="L245" s="316"/>
      <c r="M245" s="315"/>
      <c r="N245" s="313">
        <f t="shared" si="54"/>
        <v>46</v>
      </c>
      <c r="O245" s="312">
        <f>SUM(G245+I245+K245+M245)</f>
        <v>0</v>
      </c>
    </row>
    <row r="246" spans="1:15" s="341" customFormat="1" ht="75" customHeight="1" thickBot="1" x14ac:dyDescent="0.25">
      <c r="A246" s="596"/>
      <c r="B246" s="361" t="s">
        <v>174</v>
      </c>
      <c r="C246" s="315"/>
      <c r="D246" s="316">
        <v>129.1</v>
      </c>
      <c r="E246" s="316">
        <v>129.1</v>
      </c>
      <c r="F246" s="316">
        <v>129.1</v>
      </c>
      <c r="G246" s="470"/>
      <c r="H246" s="316"/>
      <c r="I246" s="315"/>
      <c r="J246" s="315"/>
      <c r="K246" s="315"/>
      <c r="L246" s="316"/>
      <c r="M246" s="315"/>
      <c r="N246" s="313">
        <f t="shared" si="54"/>
        <v>129.1</v>
      </c>
      <c r="O246" s="313">
        <f>SUM(G246+I246+K246+M246)</f>
        <v>0</v>
      </c>
    </row>
    <row r="247" spans="1:15" s="374" customFormat="1" ht="51.75" customHeight="1" x14ac:dyDescent="0.2">
      <c r="A247" s="596"/>
      <c r="B247" s="533" t="s">
        <v>175</v>
      </c>
      <c r="C247" s="470"/>
      <c r="D247" s="316">
        <v>64</v>
      </c>
      <c r="E247" s="316">
        <v>64</v>
      </c>
      <c r="F247" s="316">
        <v>64</v>
      </c>
      <c r="G247" s="316"/>
      <c r="H247" s="316"/>
      <c r="I247" s="316"/>
      <c r="J247" s="316"/>
      <c r="K247" s="316"/>
      <c r="L247" s="316"/>
      <c r="M247" s="534"/>
      <c r="N247" s="313">
        <f t="shared" si="54"/>
        <v>64</v>
      </c>
      <c r="O247" s="313">
        <f t="shared" si="54"/>
        <v>0</v>
      </c>
    </row>
    <row r="248" spans="1:15" ht="46.5" customHeight="1" x14ac:dyDescent="0.2">
      <c r="A248" s="596"/>
      <c r="B248" s="360" t="s">
        <v>176</v>
      </c>
      <c r="C248" s="200"/>
      <c r="D248" s="287">
        <v>30</v>
      </c>
      <c r="E248" s="287">
        <v>30</v>
      </c>
      <c r="F248" s="287">
        <v>30</v>
      </c>
      <c r="G248" s="287"/>
      <c r="H248" s="287"/>
      <c r="I248" s="287"/>
      <c r="J248" s="287"/>
      <c r="K248" s="287"/>
      <c r="L248" s="287"/>
      <c r="M248" s="199"/>
      <c r="N248" s="314">
        <f t="shared" ref="N248:N254" si="55">F248+H248+J248+L248</f>
        <v>30</v>
      </c>
      <c r="O248" s="288">
        <f>SUM(G248+I248+K248+M248)</f>
        <v>0</v>
      </c>
    </row>
    <row r="249" spans="1:15" ht="39.75" customHeight="1" x14ac:dyDescent="0.2">
      <c r="A249" s="596"/>
      <c r="B249" s="360" t="s">
        <v>177</v>
      </c>
      <c r="C249" s="286"/>
      <c r="D249" s="287">
        <v>10</v>
      </c>
      <c r="E249" s="287">
        <v>10</v>
      </c>
      <c r="F249" s="287"/>
      <c r="G249" s="287"/>
      <c r="H249" s="287">
        <v>10</v>
      </c>
      <c r="I249" s="287"/>
      <c r="J249" s="287"/>
      <c r="K249" s="287"/>
      <c r="L249" s="287"/>
      <c r="M249" s="199"/>
      <c r="N249" s="314">
        <f t="shared" si="55"/>
        <v>10</v>
      </c>
      <c r="O249" s="288">
        <v>0</v>
      </c>
    </row>
    <row r="250" spans="1:15" ht="51.75" customHeight="1" x14ac:dyDescent="0.2">
      <c r="A250" s="596"/>
      <c r="B250" s="358" t="s">
        <v>178</v>
      </c>
      <c r="C250" s="286"/>
      <c r="D250" s="287">
        <v>96</v>
      </c>
      <c r="E250" s="287">
        <v>96</v>
      </c>
      <c r="F250" s="287">
        <v>96</v>
      </c>
      <c r="G250" s="287">
        <v>14</v>
      </c>
      <c r="H250" s="287"/>
      <c r="I250" s="287"/>
      <c r="J250" s="287"/>
      <c r="K250" s="287"/>
      <c r="L250" s="287"/>
      <c r="M250" s="199"/>
      <c r="N250" s="314">
        <f t="shared" si="55"/>
        <v>96</v>
      </c>
      <c r="O250" s="288">
        <f>SUM(G250+I250+K250+M250)</f>
        <v>14</v>
      </c>
    </row>
    <row r="251" spans="1:15" s="399" customFormat="1" ht="51.75" customHeight="1" thickBot="1" x14ac:dyDescent="0.25">
      <c r="A251" s="596"/>
      <c r="B251" s="361" t="s">
        <v>179</v>
      </c>
      <c r="C251" s="292"/>
      <c r="D251" s="289">
        <v>50</v>
      </c>
      <c r="E251" s="289">
        <v>50</v>
      </c>
      <c r="F251" s="289">
        <v>50</v>
      </c>
      <c r="G251" s="289">
        <v>30.8</v>
      </c>
      <c r="H251" s="289"/>
      <c r="I251" s="289"/>
      <c r="J251" s="289"/>
      <c r="K251" s="289"/>
      <c r="L251" s="290"/>
      <c r="M251" s="291"/>
      <c r="N251" s="314">
        <f t="shared" si="55"/>
        <v>50</v>
      </c>
      <c r="O251" s="288">
        <f>SUM(G251+I251+K251+M251)</f>
        <v>30.8</v>
      </c>
    </row>
    <row r="252" spans="1:15" s="399" customFormat="1" ht="51.75" customHeight="1" thickBot="1" x14ac:dyDescent="0.25">
      <c r="A252" s="596"/>
      <c r="B252" s="200" t="s">
        <v>180</v>
      </c>
      <c r="C252" s="292"/>
      <c r="D252" s="289">
        <v>50</v>
      </c>
      <c r="E252" s="289">
        <v>50</v>
      </c>
      <c r="F252" s="289"/>
      <c r="G252" s="289"/>
      <c r="H252" s="289">
        <v>50</v>
      </c>
      <c r="I252" s="289"/>
      <c r="J252" s="289"/>
      <c r="K252" s="289"/>
      <c r="L252" s="290"/>
      <c r="M252" s="291"/>
      <c r="N252" s="314">
        <f t="shared" si="55"/>
        <v>50</v>
      </c>
      <c r="O252" s="288">
        <f>SUM(G252+I252+K252+M252)</f>
        <v>0</v>
      </c>
    </row>
    <row r="253" spans="1:15" s="399" customFormat="1" ht="89.25" customHeight="1" thickBot="1" x14ac:dyDescent="0.25">
      <c r="A253" s="596"/>
      <c r="B253" s="361" t="s">
        <v>181</v>
      </c>
      <c r="C253" s="292"/>
      <c r="D253" s="289">
        <v>12228.7</v>
      </c>
      <c r="E253" s="289">
        <v>12228.7</v>
      </c>
      <c r="F253" s="289">
        <v>3057.2</v>
      </c>
      <c r="G253" s="289">
        <v>2607.5</v>
      </c>
      <c r="H253" s="289">
        <v>3057.2</v>
      </c>
      <c r="I253" s="289"/>
      <c r="J253" s="289">
        <v>3057.1</v>
      </c>
      <c r="K253" s="289"/>
      <c r="L253" s="290">
        <v>3057.2</v>
      </c>
      <c r="M253" s="291"/>
      <c r="N253" s="314">
        <f t="shared" si="55"/>
        <v>12228.7</v>
      </c>
      <c r="O253" s="288">
        <f>SUM(G253+I253+K253+M253)</f>
        <v>2607.5</v>
      </c>
    </row>
    <row r="254" spans="1:15" s="399" customFormat="1" ht="51.75" customHeight="1" thickBot="1" x14ac:dyDescent="0.25">
      <c r="A254" s="596"/>
      <c r="B254" s="361" t="s">
        <v>47</v>
      </c>
      <c r="C254" s="292"/>
      <c r="D254" s="289">
        <v>9647.7000000000007</v>
      </c>
      <c r="E254" s="289">
        <v>9647.7000000000007</v>
      </c>
      <c r="F254" s="289">
        <v>2411.9</v>
      </c>
      <c r="G254" s="289">
        <v>1996.6</v>
      </c>
      <c r="H254" s="289">
        <v>2411.9</v>
      </c>
      <c r="I254" s="289"/>
      <c r="J254" s="289">
        <v>2411.9</v>
      </c>
      <c r="K254" s="289"/>
      <c r="L254" s="290">
        <v>2412</v>
      </c>
      <c r="M254" s="291"/>
      <c r="N254" s="314">
        <f t="shared" si="55"/>
        <v>9647.7000000000007</v>
      </c>
      <c r="O254" s="288">
        <f>SUM(G254+I254+K254+M254)</f>
        <v>1996.6</v>
      </c>
    </row>
    <row r="255" spans="1:15" ht="39.75" customHeight="1" x14ac:dyDescent="0.2">
      <c r="A255" s="362" t="s">
        <v>12</v>
      </c>
      <c r="B255" s="28"/>
      <c r="C255" s="244"/>
      <c r="D255" s="22">
        <f t="shared" ref="D255:O255" si="56">SUM(D248+D242+D241+D243+D244+D245+D246+D247+D249+D250+D251+D252+D253+D254)</f>
        <v>24041.5</v>
      </c>
      <c r="E255" s="22">
        <f t="shared" si="56"/>
        <v>24041.5</v>
      </c>
      <c r="F255" s="22">
        <f t="shared" si="56"/>
        <v>5838.2</v>
      </c>
      <c r="G255" s="22">
        <f t="shared" si="56"/>
        <v>4648.8999999999996</v>
      </c>
      <c r="H255" s="22">
        <f t="shared" si="56"/>
        <v>6529.1</v>
      </c>
      <c r="I255" s="22">
        <f t="shared" si="56"/>
        <v>0</v>
      </c>
      <c r="J255" s="22">
        <f t="shared" si="56"/>
        <v>5740</v>
      </c>
      <c r="K255" s="22">
        <f t="shared" si="56"/>
        <v>0</v>
      </c>
      <c r="L255" s="22">
        <f t="shared" si="56"/>
        <v>5934.2</v>
      </c>
      <c r="M255" s="22">
        <f t="shared" si="56"/>
        <v>0</v>
      </c>
      <c r="N255" s="22">
        <f t="shared" si="56"/>
        <v>24041.5</v>
      </c>
      <c r="O255" s="22">
        <f t="shared" si="56"/>
        <v>4648.8999999999996</v>
      </c>
    </row>
    <row r="256" spans="1:15" ht="27" customHeight="1" x14ac:dyDescent="0.2">
      <c r="A256" s="83"/>
      <c r="B256" s="17" t="s">
        <v>53</v>
      </c>
      <c r="C256" s="17"/>
      <c r="D256" s="22"/>
      <c r="E256" s="22"/>
      <c r="F256" s="22"/>
      <c r="G256" s="22"/>
      <c r="H256" s="22"/>
      <c r="I256" s="22"/>
      <c r="J256" s="22"/>
      <c r="K256" s="22"/>
      <c r="L256" s="78"/>
      <c r="M256" s="79"/>
      <c r="N256" s="535"/>
      <c r="O256" s="536"/>
    </row>
    <row r="257" spans="1:15" ht="38.25" customHeight="1" x14ac:dyDescent="0.2">
      <c r="A257" s="83"/>
      <c r="B257" s="17" t="s">
        <v>54</v>
      </c>
      <c r="C257" s="17"/>
      <c r="D257" s="22">
        <f t="shared" ref="D257:O257" si="57">SUM(D250+D245+D254+D253+D252+D251+D249+D248+D247+D244+D243+D242+D241+D246)</f>
        <v>24041.5</v>
      </c>
      <c r="E257" s="22">
        <f t="shared" si="57"/>
        <v>24041.5</v>
      </c>
      <c r="F257" s="22">
        <f t="shared" si="57"/>
        <v>5838.2000000000007</v>
      </c>
      <c r="G257" s="22">
        <f t="shared" si="57"/>
        <v>4648.9000000000005</v>
      </c>
      <c r="H257" s="22">
        <f t="shared" si="57"/>
        <v>6529.1</v>
      </c>
      <c r="I257" s="22">
        <f t="shared" si="57"/>
        <v>0</v>
      </c>
      <c r="J257" s="22">
        <f t="shared" si="57"/>
        <v>5740</v>
      </c>
      <c r="K257" s="22">
        <f t="shared" si="57"/>
        <v>0</v>
      </c>
      <c r="L257" s="22">
        <f t="shared" si="57"/>
        <v>5934.2</v>
      </c>
      <c r="M257" s="22">
        <f t="shared" si="57"/>
        <v>0</v>
      </c>
      <c r="N257" s="22">
        <f t="shared" si="57"/>
        <v>24041.5</v>
      </c>
      <c r="O257" s="22">
        <f t="shared" si="57"/>
        <v>4648.9000000000005</v>
      </c>
    </row>
    <row r="258" spans="1:15" ht="30.75" customHeight="1" thickBot="1" x14ac:dyDescent="0.25">
      <c r="A258" s="84"/>
      <c r="B258" s="29" t="s">
        <v>55</v>
      </c>
      <c r="C258" s="29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213"/>
    </row>
    <row r="259" spans="1:15" ht="50.25" customHeight="1" x14ac:dyDescent="0.2">
      <c r="A259" s="687" t="s">
        <v>29</v>
      </c>
      <c r="B259" s="143" t="s">
        <v>76</v>
      </c>
      <c r="C259" s="143"/>
      <c r="D259" s="164">
        <v>232.8</v>
      </c>
      <c r="E259" s="193">
        <v>232.8</v>
      </c>
      <c r="F259" s="164">
        <v>8.4</v>
      </c>
      <c r="G259" s="193">
        <v>24.7</v>
      </c>
      <c r="H259" s="193">
        <v>74.8</v>
      </c>
      <c r="I259" s="193"/>
      <c r="J259" s="193">
        <v>74.8</v>
      </c>
      <c r="K259" s="193"/>
      <c r="L259" s="193">
        <v>74.8</v>
      </c>
      <c r="M259" s="165"/>
      <c r="N259" s="162">
        <f>SUM(F259+H259+J259+L259)</f>
        <v>232.8</v>
      </c>
      <c r="O259" s="194">
        <f>SUM(G259+I259+K259+M259)</f>
        <v>24.7</v>
      </c>
    </row>
    <row r="260" spans="1:15" ht="21" customHeight="1" x14ac:dyDescent="0.2">
      <c r="A260" s="682"/>
      <c r="B260" s="143" t="s">
        <v>53</v>
      </c>
      <c r="C260" s="143"/>
      <c r="D260" s="164"/>
      <c r="E260" s="193"/>
      <c r="F260" s="164"/>
      <c r="G260" s="164"/>
      <c r="H260" s="193"/>
      <c r="I260" s="193"/>
      <c r="J260" s="193"/>
      <c r="K260" s="164"/>
      <c r="L260" s="193"/>
      <c r="M260" s="165"/>
      <c r="N260" s="163"/>
      <c r="O260" s="194"/>
    </row>
    <row r="261" spans="1:15" ht="30" customHeight="1" x14ac:dyDescent="0.2">
      <c r="A261" s="682"/>
      <c r="B261" s="143" t="s">
        <v>54</v>
      </c>
      <c r="C261" s="143"/>
      <c r="D261" s="193">
        <v>232.8</v>
      </c>
      <c r="E261" s="193">
        <v>232.8</v>
      </c>
      <c r="F261" s="193">
        <v>8.4</v>
      </c>
      <c r="G261" s="193">
        <v>24.7</v>
      </c>
      <c r="H261" s="193">
        <v>74.8</v>
      </c>
      <c r="I261" s="193"/>
      <c r="J261" s="193">
        <v>74.8</v>
      </c>
      <c r="K261" s="193"/>
      <c r="L261" s="193">
        <v>74.8</v>
      </c>
      <c r="M261" s="194"/>
      <c r="N261" s="162">
        <f>SUM(F261+H261+J261+L261)</f>
        <v>232.8</v>
      </c>
      <c r="O261" s="194">
        <f>SUM(G261+I261+K261+M261)</f>
        <v>24.7</v>
      </c>
    </row>
    <row r="262" spans="1:15" ht="40.5" customHeight="1" x14ac:dyDescent="0.2">
      <c r="A262" s="683"/>
      <c r="B262" s="143" t="s">
        <v>55</v>
      </c>
      <c r="C262" s="143"/>
      <c r="D262" s="164"/>
      <c r="E262" s="164"/>
      <c r="F262" s="164"/>
      <c r="G262" s="164"/>
      <c r="H262" s="164"/>
      <c r="I262" s="164"/>
      <c r="J262" s="164"/>
      <c r="K262" s="164"/>
      <c r="L262" s="164"/>
      <c r="M262" s="165"/>
      <c r="N262" s="163"/>
      <c r="O262" s="194"/>
    </row>
    <row r="263" spans="1:15" ht="42.75" customHeight="1" x14ac:dyDescent="0.2">
      <c r="A263" s="20" t="s">
        <v>12</v>
      </c>
      <c r="B263" s="17"/>
      <c r="C263" s="17"/>
      <c r="D263" s="99">
        <f t="shared" ref="D263:O263" si="58">SUM(D259)</f>
        <v>232.8</v>
      </c>
      <c r="E263" s="99">
        <f t="shared" si="58"/>
        <v>232.8</v>
      </c>
      <c r="F263" s="99">
        <f t="shared" si="58"/>
        <v>8.4</v>
      </c>
      <c r="G263" s="99">
        <f t="shared" si="58"/>
        <v>24.7</v>
      </c>
      <c r="H263" s="99">
        <f t="shared" si="58"/>
        <v>74.8</v>
      </c>
      <c r="I263" s="99">
        <f t="shared" si="58"/>
        <v>0</v>
      </c>
      <c r="J263" s="99">
        <f t="shared" si="58"/>
        <v>74.8</v>
      </c>
      <c r="K263" s="99">
        <f t="shared" si="58"/>
        <v>0</v>
      </c>
      <c r="L263" s="99">
        <f t="shared" si="58"/>
        <v>74.8</v>
      </c>
      <c r="M263" s="99">
        <f t="shared" si="58"/>
        <v>0</v>
      </c>
      <c r="N263" s="99">
        <f t="shared" si="58"/>
        <v>232.8</v>
      </c>
      <c r="O263" s="214">
        <f t="shared" si="58"/>
        <v>24.7</v>
      </c>
    </row>
    <row r="264" spans="1:15" ht="15.75" x14ac:dyDescent="0.2">
      <c r="A264" s="18"/>
      <c r="B264" s="17" t="s">
        <v>53</v>
      </c>
      <c r="C264" s="17"/>
      <c r="D264" s="96"/>
      <c r="E264" s="96"/>
      <c r="F264" s="97"/>
      <c r="G264" s="97"/>
      <c r="H264" s="97"/>
      <c r="I264" s="97"/>
      <c r="J264" s="97"/>
      <c r="K264" s="97"/>
      <c r="L264" s="98"/>
      <c r="M264" s="79"/>
      <c r="N264" s="39"/>
      <c r="O264" s="111"/>
    </row>
    <row r="265" spans="1:15" ht="15.75" x14ac:dyDescent="0.2">
      <c r="A265" s="18"/>
      <c r="B265" s="17" t="s">
        <v>54</v>
      </c>
      <c r="C265" s="17"/>
      <c r="D265" s="99">
        <f t="shared" ref="D265:O265" si="59">SUM(D261)</f>
        <v>232.8</v>
      </c>
      <c r="E265" s="99">
        <f t="shared" si="59"/>
        <v>232.8</v>
      </c>
      <c r="F265" s="99">
        <f t="shared" si="59"/>
        <v>8.4</v>
      </c>
      <c r="G265" s="99">
        <f t="shared" si="59"/>
        <v>24.7</v>
      </c>
      <c r="H265" s="99">
        <f t="shared" si="59"/>
        <v>74.8</v>
      </c>
      <c r="I265" s="99">
        <f t="shared" si="59"/>
        <v>0</v>
      </c>
      <c r="J265" s="99">
        <f t="shared" si="59"/>
        <v>74.8</v>
      </c>
      <c r="K265" s="99">
        <f t="shared" si="59"/>
        <v>0</v>
      </c>
      <c r="L265" s="99">
        <f t="shared" si="59"/>
        <v>74.8</v>
      </c>
      <c r="M265" s="99">
        <f t="shared" si="59"/>
        <v>0</v>
      </c>
      <c r="N265" s="99">
        <f t="shared" si="59"/>
        <v>232.8</v>
      </c>
      <c r="O265" s="214">
        <f t="shared" si="59"/>
        <v>24.7</v>
      </c>
    </row>
    <row r="266" spans="1:15" ht="15.75" customHeight="1" thickBot="1" x14ac:dyDescent="0.25">
      <c r="A266" s="19"/>
      <c r="B266" s="21" t="s">
        <v>56</v>
      </c>
      <c r="C266" s="21"/>
      <c r="D266" s="136">
        <v>0</v>
      </c>
      <c r="E266" s="136">
        <v>0</v>
      </c>
      <c r="F266" s="97" t="s">
        <v>52</v>
      </c>
      <c r="G266" s="97" t="s">
        <v>52</v>
      </c>
      <c r="H266" s="97" t="s">
        <v>52</v>
      </c>
      <c r="I266" s="97">
        <v>0</v>
      </c>
      <c r="J266" s="97" t="s">
        <v>52</v>
      </c>
      <c r="K266" s="97">
        <v>0</v>
      </c>
      <c r="L266" s="98" t="s">
        <v>52</v>
      </c>
      <c r="M266" s="79">
        <v>0</v>
      </c>
      <c r="N266" s="112"/>
      <c r="O266" s="215"/>
    </row>
    <row r="267" spans="1:15" ht="42" customHeight="1" thickBot="1" x14ac:dyDescent="0.25">
      <c r="A267" s="607" t="s">
        <v>30</v>
      </c>
      <c r="B267" s="159" t="s">
        <v>70</v>
      </c>
      <c r="C267" s="245"/>
      <c r="D267" s="537">
        <v>1129.2</v>
      </c>
      <c r="E267" s="537">
        <v>1129.2</v>
      </c>
      <c r="F267" s="537">
        <v>282.3</v>
      </c>
      <c r="G267" s="537">
        <v>7.6</v>
      </c>
      <c r="H267" s="537">
        <v>282.3</v>
      </c>
      <c r="I267" s="537"/>
      <c r="J267" s="537">
        <v>282.3</v>
      </c>
      <c r="K267" s="537"/>
      <c r="L267" s="537">
        <v>282.3</v>
      </c>
      <c r="M267" s="537"/>
      <c r="N267" s="123">
        <f>SUM(F267+H267+J267+L267)</f>
        <v>1129.2</v>
      </c>
      <c r="O267" s="216">
        <f>SUM(G267+I267+K267+M267)</f>
        <v>7.6</v>
      </c>
    </row>
    <row r="268" spans="1:15" s="1" customFormat="1" ht="32.25" customHeight="1" thickBot="1" x14ac:dyDescent="0.3">
      <c r="A268" s="608"/>
      <c r="B268" s="160" t="s">
        <v>53</v>
      </c>
      <c r="C268" s="245"/>
      <c r="D268" s="537"/>
      <c r="E268" s="537"/>
      <c r="F268" s="205"/>
      <c r="G268" s="205"/>
      <c r="H268" s="205"/>
      <c r="I268" s="205"/>
      <c r="J268" s="205"/>
      <c r="K268" s="205"/>
      <c r="L268" s="205"/>
      <c r="M268" s="205"/>
      <c r="N268" s="205"/>
      <c r="O268" s="538"/>
    </row>
    <row r="269" spans="1:15" ht="32.25" customHeight="1" thickBot="1" x14ac:dyDescent="0.25">
      <c r="A269" s="608"/>
      <c r="B269" s="160" t="s">
        <v>54</v>
      </c>
      <c r="C269" s="245"/>
      <c r="D269" s="537">
        <v>1129.2</v>
      </c>
      <c r="E269" s="537">
        <v>1129.2</v>
      </c>
      <c r="F269" s="537">
        <v>282.3</v>
      </c>
      <c r="G269" s="537">
        <v>7.6</v>
      </c>
      <c r="H269" s="537">
        <v>282.3</v>
      </c>
      <c r="I269" s="537"/>
      <c r="J269" s="537">
        <v>282.3</v>
      </c>
      <c r="K269" s="537"/>
      <c r="L269" s="537">
        <v>282.3</v>
      </c>
      <c r="M269" s="537"/>
      <c r="N269" s="123">
        <f>SUM(F269+H269+J269+L269)</f>
        <v>1129.2</v>
      </c>
      <c r="O269" s="216">
        <f>SUM(G269+I269+K269+M269)</f>
        <v>7.6</v>
      </c>
    </row>
    <row r="270" spans="1:15" ht="39.75" customHeight="1" thickBot="1" x14ac:dyDescent="0.3">
      <c r="A270" s="608"/>
      <c r="B270" s="160" t="s">
        <v>55</v>
      </c>
      <c r="C270" s="245"/>
      <c r="D270" s="537"/>
      <c r="E270" s="537"/>
      <c r="F270" s="205"/>
      <c r="G270" s="205"/>
      <c r="H270" s="205"/>
      <c r="I270" s="205"/>
      <c r="J270" s="205"/>
      <c r="K270" s="205"/>
      <c r="L270" s="205"/>
      <c r="M270" s="205"/>
      <c r="N270" s="205"/>
      <c r="O270" s="538"/>
    </row>
    <row r="271" spans="1:15" ht="75.75" thickBot="1" x14ac:dyDescent="0.25">
      <c r="A271" s="608"/>
      <c r="B271" s="160" t="s">
        <v>71</v>
      </c>
      <c r="C271" s="245"/>
      <c r="D271" s="537">
        <v>4495.8</v>
      </c>
      <c r="E271" s="537">
        <v>4495.8</v>
      </c>
      <c r="F271" s="537">
        <v>1123.9000000000001</v>
      </c>
      <c r="G271" s="537">
        <v>997.9</v>
      </c>
      <c r="H271" s="537">
        <v>1123.9000000000001</v>
      </c>
      <c r="I271" s="537"/>
      <c r="J271" s="537">
        <v>1124</v>
      </c>
      <c r="K271" s="537"/>
      <c r="L271" s="537">
        <v>1124</v>
      </c>
      <c r="M271" s="537"/>
      <c r="N271" s="123">
        <f>SUM(F271+H271+J271+L271)</f>
        <v>4495.8</v>
      </c>
      <c r="O271" s="216">
        <f>SUM(G271+I271+K271+M271)</f>
        <v>997.9</v>
      </c>
    </row>
    <row r="272" spans="1:15" ht="15.75" thickBot="1" x14ac:dyDescent="0.3">
      <c r="A272" s="608"/>
      <c r="B272" s="160" t="s">
        <v>53</v>
      </c>
      <c r="C272" s="245"/>
      <c r="D272" s="537"/>
      <c r="E272" s="537"/>
      <c r="F272" s="205"/>
      <c r="G272" s="205"/>
      <c r="H272" s="205"/>
      <c r="I272" s="205"/>
      <c r="J272" s="205"/>
      <c r="K272" s="205"/>
      <c r="L272" s="205"/>
      <c r="M272" s="205"/>
      <c r="N272" s="205"/>
      <c r="O272" s="538"/>
    </row>
    <row r="273" spans="1:15" ht="28.5" customHeight="1" thickBot="1" x14ac:dyDescent="0.25">
      <c r="A273" s="608"/>
      <c r="B273" s="160" t="s">
        <v>54</v>
      </c>
      <c r="C273" s="245"/>
      <c r="D273" s="537">
        <v>4495.8</v>
      </c>
      <c r="E273" s="537">
        <v>4495.8</v>
      </c>
      <c r="F273" s="537">
        <v>1123.9000000000001</v>
      </c>
      <c r="G273" s="537">
        <v>997.9</v>
      </c>
      <c r="H273" s="537">
        <v>1123.9000000000001</v>
      </c>
      <c r="I273" s="537"/>
      <c r="J273" s="537">
        <v>1124</v>
      </c>
      <c r="K273" s="537"/>
      <c r="L273" s="537">
        <v>1124</v>
      </c>
      <c r="M273" s="537"/>
      <c r="N273" s="123">
        <f>SUM(F273+H273+J273+L273)</f>
        <v>4495.8</v>
      </c>
      <c r="O273" s="216">
        <f>SUM(G273+I273+K273+M273)</f>
        <v>997.9</v>
      </c>
    </row>
    <row r="274" spans="1:15" ht="32.25" customHeight="1" thickBot="1" x14ac:dyDescent="0.3">
      <c r="A274" s="608"/>
      <c r="B274" s="160" t="s">
        <v>55</v>
      </c>
      <c r="C274" s="245"/>
      <c r="D274" s="537"/>
      <c r="E274" s="537"/>
      <c r="F274" s="205"/>
      <c r="G274" s="205"/>
      <c r="H274" s="205"/>
      <c r="I274" s="205"/>
      <c r="J274" s="205"/>
      <c r="K274" s="205"/>
      <c r="L274" s="205"/>
      <c r="M274" s="205"/>
      <c r="N274" s="205"/>
      <c r="O274" s="538"/>
    </row>
    <row r="275" spans="1:15" ht="33.75" customHeight="1" x14ac:dyDescent="0.2">
      <c r="A275" s="5" t="s">
        <v>12</v>
      </c>
      <c r="B275" s="17"/>
      <c r="C275" s="17"/>
      <c r="D275" s="526">
        <f t="shared" ref="D275:M275" si="60">SUM(D271+D267)</f>
        <v>5625</v>
      </c>
      <c r="E275" s="526">
        <f t="shared" si="60"/>
        <v>5625</v>
      </c>
      <c r="F275" s="526">
        <f t="shared" si="60"/>
        <v>1406.2</v>
      </c>
      <c r="G275" s="526">
        <f t="shared" si="60"/>
        <v>1005.5</v>
      </c>
      <c r="H275" s="526">
        <f t="shared" si="60"/>
        <v>1406.2</v>
      </c>
      <c r="I275" s="526">
        <f t="shared" si="60"/>
        <v>0</v>
      </c>
      <c r="J275" s="526">
        <f t="shared" si="60"/>
        <v>1406.3</v>
      </c>
      <c r="K275" s="526">
        <f t="shared" si="60"/>
        <v>0</v>
      </c>
      <c r="L275" s="526">
        <f t="shared" si="60"/>
        <v>1406.3</v>
      </c>
      <c r="M275" s="526">
        <f t="shared" si="60"/>
        <v>0</v>
      </c>
      <c r="N275" s="526">
        <f>SUM(F275+H275+J275+L275)</f>
        <v>5625</v>
      </c>
      <c r="O275" s="222">
        <f>SUM(O271+O267)</f>
        <v>1005.5</v>
      </c>
    </row>
    <row r="276" spans="1:15" ht="30" customHeight="1" x14ac:dyDescent="0.25">
      <c r="A276" s="601"/>
      <c r="B276" s="17" t="s">
        <v>53</v>
      </c>
      <c r="C276" s="17"/>
      <c r="D276" s="539"/>
      <c r="E276" s="539"/>
      <c r="F276" s="540"/>
      <c r="G276" s="540"/>
      <c r="H276" s="540"/>
      <c r="I276" s="540"/>
      <c r="J276" s="540"/>
      <c r="K276" s="540"/>
      <c r="L276" s="540"/>
      <c r="M276" s="540"/>
      <c r="N276" s="540"/>
      <c r="O276" s="541"/>
    </row>
    <row r="277" spans="1:15" ht="32.25" customHeight="1" x14ac:dyDescent="0.2">
      <c r="A277" s="589"/>
      <c r="B277" s="17" t="s">
        <v>54</v>
      </c>
      <c r="C277" s="17"/>
      <c r="D277" s="96">
        <f t="shared" ref="D277:M277" si="61">SUM(D273+D269)</f>
        <v>5625</v>
      </c>
      <c r="E277" s="96">
        <f t="shared" si="61"/>
        <v>5625</v>
      </c>
      <c r="F277" s="96">
        <f t="shared" si="61"/>
        <v>1406.2</v>
      </c>
      <c r="G277" s="96">
        <f t="shared" si="61"/>
        <v>1005.5</v>
      </c>
      <c r="H277" s="96">
        <f t="shared" si="61"/>
        <v>1406.2</v>
      </c>
      <c r="I277" s="96">
        <f t="shared" si="61"/>
        <v>0</v>
      </c>
      <c r="J277" s="96">
        <f t="shared" si="61"/>
        <v>1406.3</v>
      </c>
      <c r="K277" s="96">
        <f t="shared" si="61"/>
        <v>0</v>
      </c>
      <c r="L277" s="96">
        <f t="shared" si="61"/>
        <v>1406.3</v>
      </c>
      <c r="M277" s="96">
        <f t="shared" si="61"/>
        <v>0</v>
      </c>
      <c r="N277" s="124">
        <f>SUM(F277+H277+J277+L277)</f>
        <v>5625</v>
      </c>
      <c r="O277" s="222">
        <f>SUM(G277+I277+K277+M277)</f>
        <v>1005.5</v>
      </c>
    </row>
    <row r="278" spans="1:15" ht="36.75" customHeight="1" thickBot="1" x14ac:dyDescent="0.25">
      <c r="A278" s="590"/>
      <c r="B278" s="21" t="s">
        <v>56</v>
      </c>
      <c r="C278" s="2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6"/>
      <c r="O278" s="215"/>
    </row>
    <row r="279" spans="1:15" ht="134.25" customHeight="1" thickBot="1" x14ac:dyDescent="0.25">
      <c r="A279" s="609" t="s">
        <v>31</v>
      </c>
      <c r="B279" s="157" t="s">
        <v>44</v>
      </c>
      <c r="C279" s="246"/>
      <c r="D279" s="158">
        <v>20</v>
      </c>
      <c r="E279" s="158">
        <v>20</v>
      </c>
      <c r="F279" s="142">
        <v>10</v>
      </c>
      <c r="G279" s="142">
        <v>0</v>
      </c>
      <c r="H279" s="145"/>
      <c r="I279" s="145"/>
      <c r="J279" s="264">
        <v>10</v>
      </c>
      <c r="K279" s="145"/>
      <c r="L279" s="145"/>
      <c r="M279" s="295"/>
      <c r="N279" s="123">
        <f>SUM(F279+H279+J279+L279)</f>
        <v>20</v>
      </c>
      <c r="O279" s="216">
        <f>SUM(G279+I279+K279+M279)</f>
        <v>0</v>
      </c>
    </row>
    <row r="280" spans="1:15" s="1" customFormat="1" ht="21.75" customHeight="1" thickBot="1" x14ac:dyDescent="0.25">
      <c r="A280" s="610"/>
      <c r="B280" s="150" t="s">
        <v>53</v>
      </c>
      <c r="C280" s="246"/>
      <c r="D280" s="158"/>
      <c r="E280" s="158"/>
      <c r="F280" s="145"/>
      <c r="G280" s="145"/>
      <c r="H280" s="145"/>
      <c r="I280" s="145"/>
      <c r="J280" s="264"/>
      <c r="K280" s="145"/>
      <c r="L280" s="145"/>
      <c r="M280" s="295"/>
      <c r="N280" s="13"/>
      <c r="O280" s="182"/>
    </row>
    <row r="281" spans="1:15" ht="16.5" thickBot="1" x14ac:dyDescent="0.25">
      <c r="A281" s="610"/>
      <c r="B281" s="150" t="s">
        <v>54</v>
      </c>
      <c r="C281" s="246"/>
      <c r="D281" s="158">
        <v>20</v>
      </c>
      <c r="E281" s="158">
        <v>20</v>
      </c>
      <c r="F281" s="142">
        <v>10</v>
      </c>
      <c r="G281" s="142">
        <v>0</v>
      </c>
      <c r="H281" s="145"/>
      <c r="I281" s="145"/>
      <c r="J281" s="264">
        <v>10</v>
      </c>
      <c r="K281" s="145"/>
      <c r="L281" s="145"/>
      <c r="M281" s="295"/>
      <c r="N281" s="123">
        <f>SUM(F281+H281+J281+L281)</f>
        <v>20</v>
      </c>
      <c r="O281" s="216">
        <f>SUM(G281+I281+K281+M281)</f>
        <v>0</v>
      </c>
    </row>
    <row r="282" spans="1:15" ht="32.25" thickBot="1" x14ac:dyDescent="0.25">
      <c r="A282" s="610"/>
      <c r="B282" s="150" t="s">
        <v>55</v>
      </c>
      <c r="C282" s="246"/>
      <c r="D282" s="158"/>
      <c r="E282" s="158"/>
      <c r="F282" s="145"/>
      <c r="G282" s="145"/>
      <c r="H282" s="145"/>
      <c r="I282" s="145"/>
      <c r="J282" s="145"/>
      <c r="K282" s="145"/>
      <c r="L282" s="145"/>
      <c r="M282" s="145"/>
      <c r="N282" s="13"/>
      <c r="O282" s="182"/>
    </row>
    <row r="283" spans="1:15" ht="37.5" x14ac:dyDescent="0.2">
      <c r="A283" s="5" t="s">
        <v>12</v>
      </c>
      <c r="B283" s="17"/>
      <c r="C283" s="17"/>
      <c r="D283" s="62">
        <f t="shared" ref="D283:O283" si="62">SUM(D279)</f>
        <v>20</v>
      </c>
      <c r="E283" s="62">
        <f t="shared" si="62"/>
        <v>20</v>
      </c>
      <c r="F283" s="62">
        <f t="shared" si="62"/>
        <v>10</v>
      </c>
      <c r="G283" s="62">
        <f t="shared" si="62"/>
        <v>0</v>
      </c>
      <c r="H283" s="62">
        <f t="shared" si="62"/>
        <v>0</v>
      </c>
      <c r="I283" s="62">
        <f t="shared" si="62"/>
        <v>0</v>
      </c>
      <c r="J283" s="62">
        <f t="shared" si="62"/>
        <v>10</v>
      </c>
      <c r="K283" s="62">
        <f t="shared" si="62"/>
        <v>0</v>
      </c>
      <c r="L283" s="62">
        <f t="shared" si="62"/>
        <v>0</v>
      </c>
      <c r="M283" s="62">
        <f t="shared" si="62"/>
        <v>0</v>
      </c>
      <c r="N283" s="117">
        <f t="shared" si="62"/>
        <v>20</v>
      </c>
      <c r="O283" s="217">
        <f t="shared" si="62"/>
        <v>0</v>
      </c>
    </row>
    <row r="284" spans="1:15" ht="15.75" x14ac:dyDescent="0.2">
      <c r="A284" s="48"/>
      <c r="B284" s="17" t="s">
        <v>53</v>
      </c>
      <c r="C284" s="17"/>
      <c r="D284" s="62"/>
      <c r="E284" s="62"/>
      <c r="F284" s="38"/>
      <c r="G284" s="38"/>
      <c r="H284" s="38"/>
      <c r="I284" s="38"/>
      <c r="J284" s="38"/>
      <c r="K284" s="38"/>
      <c r="L284" s="38"/>
      <c r="M284" s="38"/>
      <c r="N284" s="67"/>
      <c r="O284" s="109"/>
    </row>
    <row r="285" spans="1:15" ht="15.75" x14ac:dyDescent="0.2">
      <c r="A285" s="48"/>
      <c r="B285" s="17" t="s">
        <v>54</v>
      </c>
      <c r="C285" s="17"/>
      <c r="D285" s="62">
        <f t="shared" ref="D285:M285" si="63">SUM(D281)</f>
        <v>20</v>
      </c>
      <c r="E285" s="62">
        <f t="shared" si="63"/>
        <v>20</v>
      </c>
      <c r="F285" s="62">
        <f t="shared" si="63"/>
        <v>10</v>
      </c>
      <c r="G285" s="62">
        <f t="shared" si="63"/>
        <v>0</v>
      </c>
      <c r="H285" s="62">
        <f t="shared" si="63"/>
        <v>0</v>
      </c>
      <c r="I285" s="62">
        <f t="shared" si="63"/>
        <v>0</v>
      </c>
      <c r="J285" s="62">
        <f t="shared" si="63"/>
        <v>10</v>
      </c>
      <c r="K285" s="62">
        <f t="shared" si="63"/>
        <v>0</v>
      </c>
      <c r="L285" s="62">
        <f t="shared" si="63"/>
        <v>0</v>
      </c>
      <c r="M285" s="62">
        <f t="shared" si="63"/>
        <v>0</v>
      </c>
      <c r="N285" s="122">
        <f>SUM(F285+H285+J285+L285)</f>
        <v>20</v>
      </c>
      <c r="O285" s="218">
        <f>SUM(G285+I285+K285+M285)</f>
        <v>0</v>
      </c>
    </row>
    <row r="286" spans="1:15" ht="32.25" thickBot="1" x14ac:dyDescent="0.25">
      <c r="A286" s="5"/>
      <c r="B286" s="21" t="s">
        <v>56</v>
      </c>
      <c r="C286" s="2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6"/>
      <c r="O286" s="215"/>
    </row>
    <row r="287" spans="1:15" ht="47.25" x14ac:dyDescent="0.2">
      <c r="A287" s="189" t="s">
        <v>64</v>
      </c>
      <c r="B287" s="21"/>
      <c r="C287" s="247"/>
      <c r="D287" s="190">
        <v>3128.6</v>
      </c>
      <c r="E287" s="190">
        <v>3128.6</v>
      </c>
      <c r="F287" s="190">
        <v>782.1</v>
      </c>
      <c r="G287" s="190">
        <v>653.70000000000005</v>
      </c>
      <c r="H287" s="190">
        <v>782.1</v>
      </c>
      <c r="I287" s="190"/>
      <c r="J287" s="190">
        <v>782.2</v>
      </c>
      <c r="K287" s="190"/>
      <c r="L287" s="190">
        <v>782.2</v>
      </c>
      <c r="M287" s="191"/>
      <c r="N287" s="192">
        <f>SUM(F287+H287+J287+L287)</f>
        <v>3128.6000000000004</v>
      </c>
      <c r="O287" s="219">
        <f>SUM(G287+I287+K287+M287)</f>
        <v>653.70000000000005</v>
      </c>
    </row>
    <row r="288" spans="1:15" s="1" customFormat="1" ht="32.25" customHeight="1" x14ac:dyDescent="0.2">
      <c r="A288" s="23" t="s">
        <v>2</v>
      </c>
      <c r="B288" s="35"/>
      <c r="C288" s="35"/>
      <c r="D288" s="26">
        <f t="shared" ref="D288:O288" si="64">SUM(D287+D283+D275+D263+D255)</f>
        <v>33047.9</v>
      </c>
      <c r="E288" s="26">
        <f t="shared" si="64"/>
        <v>33047.9</v>
      </c>
      <c r="F288" s="26">
        <f t="shared" si="64"/>
        <v>8044.9</v>
      </c>
      <c r="G288" s="26">
        <f t="shared" si="64"/>
        <v>6332.7999999999993</v>
      </c>
      <c r="H288" s="26">
        <f t="shared" si="64"/>
        <v>8792.2000000000007</v>
      </c>
      <c r="I288" s="26">
        <f t="shared" si="64"/>
        <v>0</v>
      </c>
      <c r="J288" s="26">
        <f t="shared" si="64"/>
        <v>8013.3</v>
      </c>
      <c r="K288" s="26">
        <f t="shared" si="64"/>
        <v>0</v>
      </c>
      <c r="L288" s="26">
        <f t="shared" si="64"/>
        <v>8197.5</v>
      </c>
      <c r="M288" s="26">
        <f t="shared" si="64"/>
        <v>0</v>
      </c>
      <c r="N288" s="369">
        <f t="shared" si="64"/>
        <v>33047.9</v>
      </c>
      <c r="O288" s="367">
        <f t="shared" si="64"/>
        <v>6332.7999999999993</v>
      </c>
    </row>
    <row r="289" spans="1:15" s="1" customFormat="1" ht="33" customHeight="1" x14ac:dyDescent="0.2">
      <c r="A289" s="25"/>
      <c r="B289" s="35" t="s">
        <v>53</v>
      </c>
      <c r="C289" s="35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370"/>
      <c r="O289" s="220"/>
    </row>
    <row r="290" spans="1:15" s="1" customFormat="1" ht="32.25" customHeight="1" x14ac:dyDescent="0.2">
      <c r="A290" s="23"/>
      <c r="B290" s="35" t="s">
        <v>54</v>
      </c>
      <c r="C290" s="235"/>
      <c r="D290" s="24">
        <f t="shared" ref="D290:O290" si="65">SUM(D285+D277+D265+D257+D287)</f>
        <v>33047.9</v>
      </c>
      <c r="E290" s="24">
        <f t="shared" si="65"/>
        <v>33047.9</v>
      </c>
      <c r="F290" s="24">
        <f t="shared" si="65"/>
        <v>8044.9000000000015</v>
      </c>
      <c r="G290" s="24">
        <f t="shared" si="65"/>
        <v>6332.8</v>
      </c>
      <c r="H290" s="24">
        <f t="shared" si="65"/>
        <v>8792.2000000000007</v>
      </c>
      <c r="I290" s="24">
        <f t="shared" si="65"/>
        <v>0</v>
      </c>
      <c r="J290" s="24">
        <f t="shared" si="65"/>
        <v>8013.3</v>
      </c>
      <c r="K290" s="24">
        <f t="shared" si="65"/>
        <v>0</v>
      </c>
      <c r="L290" s="24">
        <f t="shared" si="65"/>
        <v>8197.5</v>
      </c>
      <c r="M290" s="24">
        <f t="shared" si="65"/>
        <v>0</v>
      </c>
      <c r="N290" s="371">
        <f t="shared" si="65"/>
        <v>33047.9</v>
      </c>
      <c r="O290" s="368">
        <f t="shared" si="65"/>
        <v>6332.8</v>
      </c>
    </row>
    <row r="291" spans="1:15" s="1" customFormat="1" ht="32.25" customHeight="1" x14ac:dyDescent="0.2">
      <c r="A291" s="25"/>
      <c r="B291" s="45" t="s">
        <v>56</v>
      </c>
      <c r="C291" s="45"/>
      <c r="D291" s="27">
        <f t="shared" ref="D291:O291" si="66">SUM(D286+D278+D266+D258)</f>
        <v>0</v>
      </c>
      <c r="E291" s="27">
        <f t="shared" si="66"/>
        <v>0</v>
      </c>
      <c r="F291" s="27">
        <f t="shared" si="66"/>
        <v>0</v>
      </c>
      <c r="G291" s="27">
        <f t="shared" si="66"/>
        <v>0</v>
      </c>
      <c r="H291" s="27">
        <f t="shared" si="66"/>
        <v>0</v>
      </c>
      <c r="I291" s="27">
        <f t="shared" si="66"/>
        <v>0</v>
      </c>
      <c r="J291" s="27">
        <f t="shared" si="66"/>
        <v>0</v>
      </c>
      <c r="K291" s="27">
        <f t="shared" si="66"/>
        <v>0</v>
      </c>
      <c r="L291" s="27">
        <f t="shared" si="66"/>
        <v>0</v>
      </c>
      <c r="M291" s="27">
        <f t="shared" si="66"/>
        <v>0</v>
      </c>
      <c r="N291" s="27">
        <f t="shared" si="66"/>
        <v>0</v>
      </c>
      <c r="O291" s="110">
        <f t="shared" si="66"/>
        <v>0</v>
      </c>
    </row>
    <row r="292" spans="1:15" s="1" customFormat="1" ht="32.25" customHeight="1" x14ac:dyDescent="0.25">
      <c r="A292" s="696" t="s">
        <v>32</v>
      </c>
      <c r="B292" s="696"/>
      <c r="C292" s="696"/>
      <c r="D292" s="696"/>
      <c r="E292" s="696"/>
      <c r="F292" s="696"/>
      <c r="G292" s="696"/>
      <c r="H292" s="696"/>
      <c r="I292" s="696"/>
      <c r="J292" s="696"/>
      <c r="K292" s="696"/>
      <c r="L292" s="696"/>
      <c r="M292" s="696"/>
      <c r="N292" s="697"/>
      <c r="O292" s="698"/>
    </row>
    <row r="293" spans="1:15" s="1" customFormat="1" ht="57" customHeight="1" x14ac:dyDescent="0.2">
      <c r="A293" s="692" t="s">
        <v>33</v>
      </c>
      <c r="B293" s="187" t="s">
        <v>33</v>
      </c>
      <c r="C293" s="187"/>
      <c r="D293" s="153">
        <v>1188</v>
      </c>
      <c r="E293" s="153">
        <v>1188</v>
      </c>
      <c r="F293" s="153">
        <v>220.5</v>
      </c>
      <c r="G293" s="153">
        <v>225</v>
      </c>
      <c r="H293" s="153">
        <v>322.5</v>
      </c>
      <c r="I293" s="153"/>
      <c r="J293" s="153">
        <v>212.6</v>
      </c>
      <c r="K293" s="153"/>
      <c r="L293" s="153">
        <v>432.4</v>
      </c>
      <c r="M293" s="153"/>
      <c r="N293" s="188">
        <f>SUM(F293+H293+J293+L293)</f>
        <v>1188</v>
      </c>
      <c r="O293" s="221">
        <f>SUM(G293+I293+K293+M293)</f>
        <v>225</v>
      </c>
    </row>
    <row r="294" spans="1:15" s="341" customFormat="1" ht="61.5" customHeight="1" x14ac:dyDescent="0.25">
      <c r="A294" s="692"/>
      <c r="B294" s="152" t="s">
        <v>72</v>
      </c>
      <c r="C294" s="152"/>
      <c r="D294" s="154">
        <v>310</v>
      </c>
      <c r="E294" s="154">
        <v>310</v>
      </c>
      <c r="F294" s="154">
        <v>10</v>
      </c>
      <c r="G294" s="154"/>
      <c r="H294" s="154">
        <v>300</v>
      </c>
      <c r="I294" s="154"/>
      <c r="J294" s="154"/>
      <c r="K294" s="155"/>
      <c r="L294" s="154"/>
      <c r="M294" s="156"/>
      <c r="N294" s="123">
        <f>SUM(F294+H294+J294+L294)</f>
        <v>310</v>
      </c>
      <c r="O294" s="216">
        <f>SUM(G294+I294+K294+M294)</f>
        <v>0</v>
      </c>
    </row>
    <row r="295" spans="1:15" ht="49.5" customHeight="1" x14ac:dyDescent="0.2">
      <c r="A295" s="5" t="s">
        <v>12</v>
      </c>
      <c r="B295" s="126"/>
      <c r="C295" s="126"/>
      <c r="D295" s="124">
        <f t="shared" ref="D295:O295" si="67">SUM(D293+D294)</f>
        <v>1498</v>
      </c>
      <c r="E295" s="124">
        <f t="shared" si="67"/>
        <v>1498</v>
      </c>
      <c r="F295" s="124">
        <f t="shared" si="67"/>
        <v>230.5</v>
      </c>
      <c r="G295" s="124">
        <f t="shared" si="67"/>
        <v>225</v>
      </c>
      <c r="H295" s="124">
        <f t="shared" si="67"/>
        <v>622.5</v>
      </c>
      <c r="I295" s="124">
        <f t="shared" si="67"/>
        <v>0</v>
      </c>
      <c r="J295" s="124">
        <f t="shared" si="67"/>
        <v>212.6</v>
      </c>
      <c r="K295" s="124">
        <f t="shared" si="67"/>
        <v>0</v>
      </c>
      <c r="L295" s="124">
        <f t="shared" si="67"/>
        <v>432.4</v>
      </c>
      <c r="M295" s="124">
        <f t="shared" si="67"/>
        <v>0</v>
      </c>
      <c r="N295" s="124">
        <f t="shared" si="67"/>
        <v>1498</v>
      </c>
      <c r="O295" s="124">
        <f t="shared" si="67"/>
        <v>225</v>
      </c>
    </row>
    <row r="296" spans="1:15" ht="29.25" customHeight="1" x14ac:dyDescent="0.2">
      <c r="A296" s="48"/>
      <c r="B296" s="126" t="s">
        <v>53</v>
      </c>
      <c r="C296" s="126"/>
      <c r="D296" s="124"/>
      <c r="E296" s="124"/>
      <c r="F296" s="124"/>
      <c r="G296" s="127"/>
      <c r="H296" s="127"/>
      <c r="I296" s="127"/>
      <c r="J296" s="124"/>
      <c r="K296" s="127"/>
      <c r="L296" s="124"/>
      <c r="M296" s="128"/>
      <c r="N296" s="125"/>
      <c r="O296" s="223"/>
    </row>
    <row r="297" spans="1:15" ht="36.75" customHeight="1" x14ac:dyDescent="0.2">
      <c r="A297" s="48"/>
      <c r="B297" s="126" t="s">
        <v>54</v>
      </c>
      <c r="C297" s="126"/>
      <c r="D297" s="124">
        <f t="shared" ref="D297:M297" si="68">SUM(D295+D296)</f>
        <v>1498</v>
      </c>
      <c r="E297" s="124">
        <f t="shared" si="68"/>
        <v>1498</v>
      </c>
      <c r="F297" s="124">
        <f t="shared" si="68"/>
        <v>230.5</v>
      </c>
      <c r="G297" s="124">
        <f t="shared" si="68"/>
        <v>225</v>
      </c>
      <c r="H297" s="124">
        <f t="shared" si="68"/>
        <v>622.5</v>
      </c>
      <c r="I297" s="124">
        <f t="shared" si="68"/>
        <v>0</v>
      </c>
      <c r="J297" s="124">
        <f t="shared" si="68"/>
        <v>212.6</v>
      </c>
      <c r="K297" s="124">
        <f t="shared" si="68"/>
        <v>0</v>
      </c>
      <c r="L297" s="124">
        <f t="shared" si="68"/>
        <v>432.4</v>
      </c>
      <c r="M297" s="124">
        <f t="shared" si="68"/>
        <v>0</v>
      </c>
      <c r="N297" s="124">
        <f>SUM(N293+N294)</f>
        <v>1498</v>
      </c>
      <c r="O297" s="124">
        <f>SUM(O293+O294)</f>
        <v>225</v>
      </c>
    </row>
    <row r="298" spans="1:15" ht="41.25" customHeight="1" x14ac:dyDescent="0.2">
      <c r="A298" s="5"/>
      <c r="B298" s="21" t="s">
        <v>56</v>
      </c>
      <c r="C298" s="21"/>
      <c r="D298" s="124"/>
      <c r="E298" s="124"/>
      <c r="F298" s="6"/>
      <c r="G298" s="6"/>
      <c r="H298" s="6"/>
      <c r="I298" s="6"/>
      <c r="J298" s="124"/>
      <c r="K298" s="124"/>
      <c r="L298" s="6"/>
      <c r="M298" s="6"/>
      <c r="N298" s="124"/>
      <c r="O298" s="124"/>
    </row>
    <row r="299" spans="1:15" s="1" customFormat="1" ht="114" customHeight="1" x14ac:dyDescent="0.25">
      <c r="A299" s="417" t="s">
        <v>34</v>
      </c>
      <c r="B299" s="151" t="s">
        <v>193</v>
      </c>
      <c r="C299" s="151"/>
      <c r="D299" s="116">
        <v>150</v>
      </c>
      <c r="E299" s="116">
        <v>150</v>
      </c>
      <c r="F299" s="116"/>
      <c r="G299" s="116"/>
      <c r="H299" s="116"/>
      <c r="I299" s="116"/>
      <c r="J299" s="116">
        <v>150</v>
      </c>
      <c r="K299" s="116"/>
      <c r="L299" s="116"/>
      <c r="M299" s="116"/>
      <c r="N299" s="123">
        <f>SUM(F299+H299+J299+L299)</f>
        <v>150</v>
      </c>
      <c r="O299" s="216">
        <f>SUM(G299+I299+K299+M299)</f>
        <v>0</v>
      </c>
    </row>
    <row r="300" spans="1:15" ht="37.5" x14ac:dyDescent="0.2">
      <c r="A300" s="5" t="s">
        <v>12</v>
      </c>
      <c r="B300" s="17"/>
      <c r="C300" s="17"/>
      <c r="D300" s="68">
        <f t="shared" ref="D300:O300" si="69">SUM(D299)</f>
        <v>150</v>
      </c>
      <c r="E300" s="68">
        <f t="shared" si="69"/>
        <v>150</v>
      </c>
      <c r="F300" s="68">
        <f t="shared" si="69"/>
        <v>0</v>
      </c>
      <c r="G300" s="68">
        <f t="shared" si="69"/>
        <v>0</v>
      </c>
      <c r="H300" s="68">
        <f t="shared" si="69"/>
        <v>0</v>
      </c>
      <c r="I300" s="68">
        <f t="shared" si="69"/>
        <v>0</v>
      </c>
      <c r="J300" s="68">
        <f t="shared" si="69"/>
        <v>150</v>
      </c>
      <c r="K300" s="68">
        <f t="shared" si="69"/>
        <v>0</v>
      </c>
      <c r="L300" s="68">
        <f t="shared" si="69"/>
        <v>0</v>
      </c>
      <c r="M300" s="68">
        <f t="shared" si="69"/>
        <v>0</v>
      </c>
      <c r="N300" s="68">
        <f t="shared" si="69"/>
        <v>150</v>
      </c>
      <c r="O300" s="68">
        <f t="shared" si="69"/>
        <v>0</v>
      </c>
    </row>
    <row r="301" spans="1:15" ht="15.75" x14ac:dyDescent="0.2">
      <c r="A301" s="319"/>
      <c r="B301" s="17" t="s">
        <v>53</v>
      </c>
      <c r="C301" s="17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11"/>
    </row>
    <row r="302" spans="1:15" ht="15.75" x14ac:dyDescent="0.2">
      <c r="A302" s="319"/>
      <c r="B302" s="17" t="s">
        <v>54</v>
      </c>
      <c r="C302" s="17"/>
      <c r="D302" s="68">
        <f>SUM(D299)</f>
        <v>150</v>
      </c>
      <c r="E302" s="68">
        <f>SUM(E299)</f>
        <v>150</v>
      </c>
      <c r="F302" s="68">
        <f>SUM(F299)</f>
        <v>0</v>
      </c>
      <c r="G302" s="68">
        <f>SUM(G301)</f>
        <v>0</v>
      </c>
      <c r="H302" s="68">
        <f>SUM(H301)</f>
        <v>0</v>
      </c>
      <c r="I302" s="68">
        <f>SUM(I301)</f>
        <v>0</v>
      </c>
      <c r="J302" s="68">
        <f>SUM(J299)</f>
        <v>150</v>
      </c>
      <c r="K302" s="68">
        <f>SUM(K301)</f>
        <v>0</v>
      </c>
      <c r="L302" s="68">
        <f>SUM(L301)</f>
        <v>0</v>
      </c>
      <c r="M302" s="68">
        <f>SUM(M301)</f>
        <v>0</v>
      </c>
      <c r="N302" s="68">
        <f>SUM(N299)</f>
        <v>150</v>
      </c>
      <c r="O302" s="68">
        <f>SUM(O301)</f>
        <v>0</v>
      </c>
    </row>
    <row r="303" spans="1:15" ht="31.5" x14ac:dyDescent="0.2">
      <c r="A303" s="5"/>
      <c r="B303" s="21" t="s">
        <v>56</v>
      </c>
      <c r="C303" s="2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15"/>
    </row>
    <row r="304" spans="1:15" s="399" customFormat="1" ht="38.25" x14ac:dyDescent="0.2">
      <c r="A304" s="416" t="s">
        <v>35</v>
      </c>
      <c r="B304" s="201" t="s">
        <v>73</v>
      </c>
      <c r="C304" s="201"/>
      <c r="D304" s="141">
        <v>2600</v>
      </c>
      <c r="E304" s="141">
        <v>2600</v>
      </c>
      <c r="F304" s="141">
        <v>650</v>
      </c>
      <c r="G304" s="141">
        <v>161.4</v>
      </c>
      <c r="H304" s="141">
        <v>650</v>
      </c>
      <c r="I304" s="141"/>
      <c r="J304" s="141">
        <v>650</v>
      </c>
      <c r="K304" s="141"/>
      <c r="L304" s="141">
        <v>650</v>
      </c>
      <c r="M304" s="141"/>
      <c r="N304" s="123">
        <f>SUM(F304+H304+J304+L304)</f>
        <v>2600</v>
      </c>
      <c r="O304" s="216">
        <f>SUM(G304+I304+K304+M304)</f>
        <v>161.4</v>
      </c>
    </row>
    <row r="305" spans="1:15" s="399" customFormat="1" ht="37.5" x14ac:dyDescent="0.2">
      <c r="A305" s="5" t="s">
        <v>12</v>
      </c>
      <c r="B305" s="402"/>
      <c r="C305" s="402"/>
      <c r="D305" s="485">
        <f t="shared" ref="D305:O305" si="70">SUM(D304)</f>
        <v>2600</v>
      </c>
      <c r="E305" s="485">
        <f t="shared" si="70"/>
        <v>2600</v>
      </c>
      <c r="F305" s="485">
        <f t="shared" si="70"/>
        <v>650</v>
      </c>
      <c r="G305" s="485">
        <f t="shared" si="70"/>
        <v>161.4</v>
      </c>
      <c r="H305" s="485">
        <f t="shared" si="70"/>
        <v>650</v>
      </c>
      <c r="I305" s="485">
        <f t="shared" si="70"/>
        <v>0</v>
      </c>
      <c r="J305" s="485">
        <f t="shared" si="70"/>
        <v>650</v>
      </c>
      <c r="K305" s="485">
        <f t="shared" si="70"/>
        <v>0</v>
      </c>
      <c r="L305" s="485">
        <f t="shared" si="70"/>
        <v>650</v>
      </c>
      <c r="M305" s="485">
        <f t="shared" si="70"/>
        <v>0</v>
      </c>
      <c r="N305" s="485">
        <f t="shared" si="70"/>
        <v>2600</v>
      </c>
      <c r="O305" s="714">
        <f t="shared" si="70"/>
        <v>161.4</v>
      </c>
    </row>
    <row r="306" spans="1:15" s="399" customFormat="1" ht="15.75" x14ac:dyDescent="0.2">
      <c r="A306" s="601"/>
      <c r="B306" s="402" t="s">
        <v>53</v>
      </c>
      <c r="C306" s="402"/>
      <c r="D306" s="485"/>
      <c r="E306" s="485"/>
      <c r="F306" s="485"/>
      <c r="G306" s="485"/>
      <c r="H306" s="485"/>
      <c r="I306" s="485"/>
      <c r="J306" s="485"/>
      <c r="K306" s="485"/>
      <c r="L306" s="485"/>
      <c r="M306" s="485"/>
      <c r="N306" s="485"/>
      <c r="O306" s="715"/>
    </row>
    <row r="307" spans="1:15" s="399" customFormat="1" ht="15.75" x14ac:dyDescent="0.2">
      <c r="A307" s="589"/>
      <c r="B307" s="402" t="s">
        <v>54</v>
      </c>
      <c r="C307" s="402"/>
      <c r="D307" s="485">
        <f t="shared" ref="D307:M307" si="71">SUM(D304)</f>
        <v>2600</v>
      </c>
      <c r="E307" s="485">
        <f t="shared" si="71"/>
        <v>2600</v>
      </c>
      <c r="F307" s="485">
        <f t="shared" si="71"/>
        <v>650</v>
      </c>
      <c r="G307" s="485">
        <f t="shared" si="71"/>
        <v>161.4</v>
      </c>
      <c r="H307" s="485">
        <f t="shared" si="71"/>
        <v>650</v>
      </c>
      <c r="I307" s="485">
        <f t="shared" si="71"/>
        <v>0</v>
      </c>
      <c r="J307" s="485">
        <f t="shared" si="71"/>
        <v>650</v>
      </c>
      <c r="K307" s="485">
        <f t="shared" si="71"/>
        <v>0</v>
      </c>
      <c r="L307" s="485">
        <f t="shared" si="71"/>
        <v>650</v>
      </c>
      <c r="M307" s="485">
        <f t="shared" si="71"/>
        <v>0</v>
      </c>
      <c r="N307" s="485">
        <f>SUM(F307+H307+J307+L307)</f>
        <v>2600</v>
      </c>
      <c r="O307" s="716">
        <f>SUM(G307+I307+K307+M307)</f>
        <v>161.4</v>
      </c>
    </row>
    <row r="308" spans="1:15" s="399" customFormat="1" ht="32.25" thickBot="1" x14ac:dyDescent="0.25">
      <c r="A308" s="628"/>
      <c r="B308" s="403" t="s">
        <v>56</v>
      </c>
      <c r="C308" s="403"/>
      <c r="D308" s="717"/>
      <c r="E308" s="717"/>
      <c r="F308" s="717"/>
      <c r="G308" s="717"/>
      <c r="H308" s="717"/>
      <c r="I308" s="717"/>
      <c r="J308" s="717"/>
      <c r="K308" s="717"/>
      <c r="L308" s="717"/>
      <c r="M308" s="717"/>
      <c r="N308" s="717"/>
      <c r="O308" s="712"/>
    </row>
    <row r="309" spans="1:15" s="399" customFormat="1" ht="78.75" x14ac:dyDescent="0.2">
      <c r="A309" s="688" t="s">
        <v>194</v>
      </c>
      <c r="B309" s="542" t="s">
        <v>195</v>
      </c>
      <c r="C309" s="542"/>
      <c r="D309" s="543">
        <v>547</v>
      </c>
      <c r="E309" s="543">
        <v>547</v>
      </c>
      <c r="F309" s="543"/>
      <c r="G309" s="543"/>
      <c r="H309" s="543">
        <v>547</v>
      </c>
      <c r="I309" s="543"/>
      <c r="J309" s="543"/>
      <c r="K309" s="543"/>
      <c r="L309" s="543"/>
      <c r="M309" s="543"/>
      <c r="N309" s="123">
        <f>SUM(F309+H309+J309+L309)</f>
        <v>547</v>
      </c>
      <c r="O309" s="216">
        <f>SUM(G309+I309+K309+M309)</f>
        <v>0</v>
      </c>
    </row>
    <row r="310" spans="1:15" s="399" customFormat="1" ht="78.75" x14ac:dyDescent="0.2">
      <c r="A310" s="671"/>
      <c r="B310" s="542" t="s">
        <v>196</v>
      </c>
      <c r="C310" s="542"/>
      <c r="D310" s="543"/>
      <c r="E310" s="543"/>
      <c r="F310" s="543"/>
      <c r="G310" s="543"/>
      <c r="H310" s="543"/>
      <c r="I310" s="543"/>
      <c r="J310" s="543"/>
      <c r="K310" s="543"/>
      <c r="L310" s="543"/>
      <c r="M310" s="543"/>
      <c r="N310" s="123"/>
      <c r="O310" s="216"/>
    </row>
    <row r="311" spans="1:15" s="399" customFormat="1" ht="16.5" thickBot="1" x14ac:dyDescent="0.25">
      <c r="A311" s="671"/>
      <c r="B311" s="150" t="s">
        <v>53</v>
      </c>
      <c r="C311" s="542"/>
      <c r="D311" s="543"/>
      <c r="E311" s="543"/>
      <c r="F311" s="543"/>
      <c r="G311" s="543"/>
      <c r="H311" s="543"/>
      <c r="I311" s="543"/>
      <c r="J311" s="543"/>
      <c r="K311" s="543"/>
      <c r="L311" s="543"/>
      <c r="M311" s="543"/>
      <c r="N311" s="123"/>
      <c r="O311" s="216"/>
    </row>
    <row r="312" spans="1:15" s="399" customFormat="1" ht="16.5" thickBot="1" x14ac:dyDescent="0.25">
      <c r="A312" s="671"/>
      <c r="B312" s="150" t="s">
        <v>54</v>
      </c>
      <c r="C312" s="542"/>
      <c r="D312" s="543">
        <v>540.20000000000005</v>
      </c>
      <c r="E312" s="543">
        <v>540.20000000000005</v>
      </c>
      <c r="F312" s="543"/>
      <c r="G312" s="543"/>
      <c r="H312" s="543"/>
      <c r="I312" s="543"/>
      <c r="J312" s="543">
        <v>540.20000000000005</v>
      </c>
      <c r="K312" s="543"/>
      <c r="L312" s="543"/>
      <c r="M312" s="543"/>
      <c r="N312" s="123">
        <f>SUM(F312+H312+J312+L312)</f>
        <v>540.20000000000005</v>
      </c>
      <c r="O312" s="216">
        <f>SUM(G312+I312+K312+M312)</f>
        <v>0</v>
      </c>
    </row>
    <row r="313" spans="1:15" ht="51.75" customHeight="1" thickBot="1" x14ac:dyDescent="0.25">
      <c r="A313" s="590"/>
      <c r="B313" s="150" t="s">
        <v>55</v>
      </c>
      <c r="C313" s="201"/>
      <c r="D313" s="544">
        <v>10263.799999999999</v>
      </c>
      <c r="E313" s="544">
        <v>10263.799999999999</v>
      </c>
      <c r="F313" s="544"/>
      <c r="G313" s="544"/>
      <c r="H313" s="544"/>
      <c r="I313" s="544"/>
      <c r="J313" s="544">
        <v>10263.799999999999</v>
      </c>
      <c r="K313" s="544"/>
      <c r="L313" s="544"/>
      <c r="M313" s="544"/>
      <c r="N313" s="123">
        <f>SUM(F313+H313+J313+L313)</f>
        <v>10263.799999999999</v>
      </c>
      <c r="O313" s="216">
        <f>SUM(G313+I313+K313+M313)</f>
        <v>0</v>
      </c>
    </row>
    <row r="314" spans="1:15" s="1" customFormat="1" ht="43.5" customHeight="1" x14ac:dyDescent="0.2">
      <c r="A314" s="5" t="s">
        <v>12</v>
      </c>
      <c r="B314" s="17"/>
      <c r="C314" s="17"/>
      <c r="D314" s="6">
        <f>SUM(D313+D312+D309)</f>
        <v>11351</v>
      </c>
      <c r="E314" s="387">
        <f>SUM(E313+E312+E309)</f>
        <v>11351</v>
      </c>
      <c r="F314" s="6">
        <f>SUM(F313)</f>
        <v>0</v>
      </c>
      <c r="G314" s="6">
        <f>SUM(G313)</f>
        <v>0</v>
      </c>
      <c r="H314" s="387">
        <f>SUM(H313+H312+H309)</f>
        <v>547</v>
      </c>
      <c r="I314" s="6">
        <f>SUM(I313)</f>
        <v>0</v>
      </c>
      <c r="J314" s="387">
        <f>SUM(J313+J312+J309)</f>
        <v>10804</v>
      </c>
      <c r="K314" s="6">
        <f>SUM(K313)</f>
        <v>0</v>
      </c>
      <c r="L314" s="387">
        <f>SUM(L313+L312+L309)</f>
        <v>0</v>
      </c>
      <c r="M314" s="6">
        <f>SUM(M313)</f>
        <v>0</v>
      </c>
      <c r="N314" s="6">
        <f>SUM(N313+N312+N309)</f>
        <v>11351</v>
      </c>
      <c r="O314" s="112">
        <f>SUM(O313)</f>
        <v>0</v>
      </c>
    </row>
    <row r="315" spans="1:15" s="1" customFormat="1" ht="25.5" customHeight="1" x14ac:dyDescent="0.2">
      <c r="A315" s="601"/>
      <c r="B315" s="17" t="s">
        <v>53</v>
      </c>
      <c r="C315" s="1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129"/>
    </row>
    <row r="316" spans="1:15" ht="33" customHeight="1" x14ac:dyDescent="0.2">
      <c r="A316" s="589"/>
      <c r="B316" s="17" t="s">
        <v>54</v>
      </c>
      <c r="C316" s="17"/>
      <c r="D316" s="387">
        <f>SUM(D315+D314+D311)</f>
        <v>11351</v>
      </c>
      <c r="E316" s="387">
        <f>SUM(E315+E314+E311)</f>
        <v>11351</v>
      </c>
      <c r="F316" s="387">
        <f>SUM(F315)</f>
        <v>0</v>
      </c>
      <c r="G316" s="387">
        <f>SUM(G315)</f>
        <v>0</v>
      </c>
      <c r="H316" s="387">
        <f>SUM(H315+H314+H311)</f>
        <v>547</v>
      </c>
      <c r="I316" s="387">
        <f>SUM(I315)</f>
        <v>0</v>
      </c>
      <c r="J316" s="387">
        <f>SUM(J315+J314+J311)</f>
        <v>10804</v>
      </c>
      <c r="K316" s="387">
        <f>SUM(K315)</f>
        <v>0</v>
      </c>
      <c r="L316" s="387">
        <f>SUM(L315+L314+L311)</f>
        <v>0</v>
      </c>
      <c r="M316" s="387">
        <f>SUM(M315)</f>
        <v>0</v>
      </c>
      <c r="N316" s="6">
        <f>SUM(F316+H316+J316+L316)</f>
        <v>11351</v>
      </c>
      <c r="O316" s="130">
        <f>SUM(G316+I316+K316+M316)</f>
        <v>0</v>
      </c>
    </row>
    <row r="317" spans="1:15" ht="33.75" customHeight="1" thickBot="1" x14ac:dyDescent="0.25">
      <c r="A317" s="628"/>
      <c r="B317" s="21" t="s">
        <v>56</v>
      </c>
      <c r="C317" s="2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13"/>
    </row>
    <row r="318" spans="1:15" ht="33.75" customHeight="1" x14ac:dyDescent="0.2">
      <c r="A318" s="32" t="s">
        <v>2</v>
      </c>
      <c r="B318" s="35"/>
      <c r="C318" s="35"/>
      <c r="D318" s="26">
        <f t="shared" ref="D318:O318" si="72">SUM(D314+D300+D295+D305)</f>
        <v>15599</v>
      </c>
      <c r="E318" s="26">
        <f t="shared" si="72"/>
        <v>15599</v>
      </c>
      <c r="F318" s="26">
        <f t="shared" si="72"/>
        <v>880.5</v>
      </c>
      <c r="G318" s="26">
        <f t="shared" si="72"/>
        <v>386.4</v>
      </c>
      <c r="H318" s="26">
        <f t="shared" si="72"/>
        <v>1819.5</v>
      </c>
      <c r="I318" s="26">
        <f t="shared" si="72"/>
        <v>0</v>
      </c>
      <c r="J318" s="26">
        <f t="shared" si="72"/>
        <v>11816.6</v>
      </c>
      <c r="K318" s="26">
        <f t="shared" si="72"/>
        <v>0</v>
      </c>
      <c r="L318" s="26">
        <f t="shared" si="72"/>
        <v>1082.4000000000001</v>
      </c>
      <c r="M318" s="26">
        <f t="shared" si="72"/>
        <v>0</v>
      </c>
      <c r="N318" s="26">
        <f t="shared" si="72"/>
        <v>15599</v>
      </c>
      <c r="O318" s="26">
        <f t="shared" si="72"/>
        <v>386.4</v>
      </c>
    </row>
    <row r="319" spans="1:15" s="1" customFormat="1" ht="32.25" customHeight="1" x14ac:dyDescent="0.2">
      <c r="A319" s="648"/>
      <c r="B319" s="35" t="s">
        <v>53</v>
      </c>
      <c r="C319" s="35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131"/>
    </row>
    <row r="320" spans="1:15" s="1" customFormat="1" ht="32.25" customHeight="1" x14ac:dyDescent="0.2">
      <c r="A320" s="649"/>
      <c r="B320" s="35" t="s">
        <v>54</v>
      </c>
      <c r="C320" s="35"/>
      <c r="D320" s="120">
        <f t="shared" ref="D320:J320" si="73">SUM(D316+D302+D297+D307)</f>
        <v>15599</v>
      </c>
      <c r="E320" s="120">
        <f t="shared" si="73"/>
        <v>15599</v>
      </c>
      <c r="F320" s="120">
        <f t="shared" si="73"/>
        <v>880.5</v>
      </c>
      <c r="G320" s="120">
        <f t="shared" si="73"/>
        <v>386.4</v>
      </c>
      <c r="H320" s="120">
        <f t="shared" si="73"/>
        <v>1819.5</v>
      </c>
      <c r="I320" s="120">
        <f t="shared" si="73"/>
        <v>0</v>
      </c>
      <c r="J320" s="120">
        <f t="shared" si="73"/>
        <v>11816.6</v>
      </c>
      <c r="K320" s="26">
        <f>SUM(K316+K302+K297)</f>
        <v>0</v>
      </c>
      <c r="L320" s="120">
        <f>SUM(L316+L302+L297+L307)</f>
        <v>1082.4000000000001</v>
      </c>
      <c r="M320" s="26">
        <f>SUM(M316+M302+M297)</f>
        <v>0</v>
      </c>
      <c r="N320" s="26">
        <f>SUM(F320+H320+J320+L320)</f>
        <v>15599</v>
      </c>
      <c r="O320" s="120">
        <f>SUM(O316+O302+O297+O307)</f>
        <v>386.4</v>
      </c>
    </row>
    <row r="321" spans="1:15" s="1" customFormat="1" ht="32.25" customHeight="1" x14ac:dyDescent="0.2">
      <c r="A321" s="650"/>
      <c r="B321" s="45" t="s">
        <v>56</v>
      </c>
      <c r="C321" s="248"/>
      <c r="D321" s="120">
        <f>SUM(D317+D303+D298)</f>
        <v>0</v>
      </c>
      <c r="E321" s="120">
        <f>SUM(E317+E303+E298)</f>
        <v>0</v>
      </c>
      <c r="F321" s="24"/>
      <c r="G321" s="24"/>
      <c r="H321" s="120">
        <f>SUM(H317+H303+H298)</f>
        <v>0</v>
      </c>
      <c r="I321" s="120">
        <f>SUM(I317+I303+I298)</f>
        <v>0</v>
      </c>
      <c r="J321" s="120">
        <f>SUM(J317+J303+J298)</f>
        <v>0</v>
      </c>
      <c r="K321" s="120">
        <f>SUM(K317+K303+K298)</f>
        <v>0</v>
      </c>
      <c r="L321" s="24"/>
      <c r="M321" s="24"/>
      <c r="N321" s="120">
        <f>SUM(N317+N303+N298)</f>
        <v>0</v>
      </c>
      <c r="O321" s="120">
        <f>SUM(O317+O303+O298)</f>
        <v>0</v>
      </c>
    </row>
    <row r="322" spans="1:15" s="1" customFormat="1" ht="32.25" customHeight="1" x14ac:dyDescent="0.25">
      <c r="A322" s="630" t="s">
        <v>36</v>
      </c>
      <c r="B322" s="632"/>
      <c r="C322" s="632"/>
      <c r="D322" s="632"/>
      <c r="E322" s="632"/>
      <c r="F322" s="632"/>
      <c r="G322" s="632"/>
      <c r="H322" s="632"/>
      <c r="I322" s="632"/>
      <c r="J322" s="632"/>
      <c r="K322" s="632"/>
      <c r="L322" s="632"/>
      <c r="M322" s="632"/>
      <c r="N322" s="654"/>
      <c r="O322" s="654"/>
    </row>
    <row r="323" spans="1:15" s="1" customFormat="1" ht="22.5" customHeight="1" x14ac:dyDescent="0.25">
      <c r="A323" s="705" t="s">
        <v>37</v>
      </c>
      <c r="B323" s="268" t="s">
        <v>74</v>
      </c>
      <c r="C323" s="270"/>
      <c r="D323" s="266"/>
      <c r="E323" s="267"/>
      <c r="F323" s="267"/>
      <c r="G323" s="267"/>
      <c r="H323" s="267"/>
      <c r="I323" s="267"/>
      <c r="J323" s="267"/>
      <c r="K323" s="267"/>
      <c r="L323" s="267"/>
      <c r="M323" s="267"/>
      <c r="N323" s="263"/>
      <c r="O323" s="263"/>
    </row>
    <row r="324" spans="1:15" ht="34.5" customHeight="1" x14ac:dyDescent="0.25">
      <c r="A324" s="706"/>
      <c r="B324" s="268" t="s">
        <v>75</v>
      </c>
      <c r="C324" s="271"/>
      <c r="D324" s="266"/>
      <c r="E324" s="267"/>
      <c r="F324" s="267"/>
      <c r="G324" s="267"/>
      <c r="H324" s="267"/>
      <c r="I324" s="267"/>
      <c r="J324" s="267"/>
      <c r="K324" s="267"/>
      <c r="L324" s="267"/>
      <c r="M324" s="269"/>
      <c r="N324" s="272"/>
      <c r="O324" s="273"/>
    </row>
    <row r="325" spans="1:15" ht="67.5" customHeight="1" x14ac:dyDescent="0.25">
      <c r="A325" s="706"/>
      <c r="B325" s="198" t="s">
        <v>104</v>
      </c>
      <c r="C325" s="271"/>
      <c r="D325" s="266">
        <v>15828.7</v>
      </c>
      <c r="E325" s="267">
        <f>D325</f>
        <v>15828.7</v>
      </c>
      <c r="F325" s="267"/>
      <c r="G325" s="267"/>
      <c r="H325" s="267">
        <v>1292.5</v>
      </c>
      <c r="I325" s="267"/>
      <c r="J325" s="267">
        <v>5600</v>
      </c>
      <c r="K325" s="267"/>
      <c r="L325" s="267">
        <f>D325-H325-J325</f>
        <v>8936.2000000000007</v>
      </c>
      <c r="M325" s="269"/>
      <c r="N325" s="293">
        <f t="shared" ref="N325:O331" si="74">SUM(F325+H325+J325+L325)</f>
        <v>15828.7</v>
      </c>
      <c r="O325" s="296">
        <f t="shared" si="74"/>
        <v>0</v>
      </c>
    </row>
    <row r="326" spans="1:15" ht="23.25" customHeight="1" x14ac:dyDescent="0.2">
      <c r="A326" s="706"/>
      <c r="B326" s="320" t="s">
        <v>54</v>
      </c>
      <c r="C326" s="703" t="s">
        <v>100</v>
      </c>
      <c r="D326" s="266">
        <v>2600.8000000000002</v>
      </c>
      <c r="E326" s="267">
        <f>D326</f>
        <v>2600.8000000000002</v>
      </c>
      <c r="F326" s="267"/>
      <c r="G326" s="267"/>
      <c r="H326" s="267">
        <v>1292.5</v>
      </c>
      <c r="I326" s="267"/>
      <c r="J326" s="267">
        <v>504</v>
      </c>
      <c r="K326" s="267"/>
      <c r="L326" s="267">
        <v>804.3</v>
      </c>
      <c r="M326" s="390"/>
      <c r="N326" s="293">
        <f t="shared" si="74"/>
        <v>2600.8000000000002</v>
      </c>
      <c r="O326" s="204">
        <f t="shared" si="74"/>
        <v>0</v>
      </c>
    </row>
    <row r="327" spans="1:15" ht="39.75" customHeight="1" x14ac:dyDescent="0.2">
      <c r="A327" s="706"/>
      <c r="B327" s="320" t="s">
        <v>56</v>
      </c>
      <c r="C327" s="589"/>
      <c r="D327" s="266">
        <v>13227.9</v>
      </c>
      <c r="E327" s="267">
        <f>D327</f>
        <v>13227.9</v>
      </c>
      <c r="F327" s="267"/>
      <c r="G327" s="267"/>
      <c r="H327" s="267"/>
      <c r="I327" s="267"/>
      <c r="J327" s="267">
        <f>J325-J326</f>
        <v>5096</v>
      </c>
      <c r="K327" s="267"/>
      <c r="L327" s="267">
        <f>L325-L326</f>
        <v>8131.9000000000005</v>
      </c>
      <c r="M327" s="269"/>
      <c r="N327" s="293">
        <f t="shared" si="74"/>
        <v>13227.900000000001</v>
      </c>
      <c r="O327" s="296">
        <f t="shared" si="74"/>
        <v>0</v>
      </c>
    </row>
    <row r="328" spans="1:15" ht="51" customHeight="1" x14ac:dyDescent="0.2">
      <c r="A328" s="706"/>
      <c r="B328" s="321" t="s">
        <v>99</v>
      </c>
      <c r="C328" s="589"/>
      <c r="D328" s="266"/>
      <c r="E328" s="267"/>
      <c r="F328" s="267"/>
      <c r="G328" s="267"/>
      <c r="H328" s="267"/>
      <c r="I328" s="267"/>
      <c r="J328" s="267"/>
      <c r="K328" s="298"/>
      <c r="L328" s="298"/>
      <c r="M328" s="299"/>
      <c r="N328" s="293">
        <f t="shared" si="74"/>
        <v>0</v>
      </c>
      <c r="O328" s="296">
        <f t="shared" si="74"/>
        <v>0</v>
      </c>
    </row>
    <row r="329" spans="1:15" ht="84.75" customHeight="1" x14ac:dyDescent="0.2">
      <c r="A329" s="706"/>
      <c r="B329" s="198" t="s">
        <v>137</v>
      </c>
      <c r="C329" s="589"/>
      <c r="D329" s="266">
        <v>5117.8999999999996</v>
      </c>
      <c r="E329" s="267">
        <f t="shared" ref="E329:E335" si="75">D329</f>
        <v>5117.8999999999996</v>
      </c>
      <c r="F329" s="267">
        <v>54.4</v>
      </c>
      <c r="G329" s="267">
        <v>54.4</v>
      </c>
      <c r="H329" s="267"/>
      <c r="I329" s="267"/>
      <c r="J329" s="267">
        <f>D329-F329</f>
        <v>5063.5</v>
      </c>
      <c r="K329" s="267"/>
      <c r="L329" s="267"/>
      <c r="M329" s="269"/>
      <c r="N329" s="293">
        <f t="shared" si="74"/>
        <v>5117.8999999999996</v>
      </c>
      <c r="O329" s="296">
        <f t="shared" si="74"/>
        <v>54.4</v>
      </c>
    </row>
    <row r="330" spans="1:15" s="346" customFormat="1" ht="27.75" customHeight="1" x14ac:dyDescent="0.2">
      <c r="A330" s="706"/>
      <c r="B330" s="320" t="s">
        <v>54</v>
      </c>
      <c r="C330" s="589"/>
      <c r="D330" s="266">
        <v>766.9</v>
      </c>
      <c r="E330" s="267">
        <f t="shared" si="75"/>
        <v>766.9</v>
      </c>
      <c r="F330" s="267">
        <v>54.4</v>
      </c>
      <c r="G330" s="267">
        <v>54.4</v>
      </c>
      <c r="H330" s="267"/>
      <c r="I330" s="267"/>
      <c r="J330" s="267">
        <f>D330-F330</f>
        <v>712.5</v>
      </c>
      <c r="K330" s="267"/>
      <c r="L330" s="267"/>
      <c r="M330" s="269"/>
      <c r="N330" s="293">
        <f t="shared" si="74"/>
        <v>766.9</v>
      </c>
      <c r="O330" s="296">
        <f t="shared" si="74"/>
        <v>54.4</v>
      </c>
    </row>
    <row r="331" spans="1:15" s="346" customFormat="1" ht="35.25" customHeight="1" x14ac:dyDescent="0.2">
      <c r="A331" s="706"/>
      <c r="B331" s="320" t="s">
        <v>56</v>
      </c>
      <c r="C331" s="589"/>
      <c r="D331" s="266">
        <v>4351</v>
      </c>
      <c r="E331" s="267">
        <f t="shared" si="75"/>
        <v>4351</v>
      </c>
      <c r="F331" s="267"/>
      <c r="G331" s="267"/>
      <c r="H331" s="267"/>
      <c r="I331" s="267"/>
      <c r="J331" s="267">
        <v>4351</v>
      </c>
      <c r="K331" s="267"/>
      <c r="L331" s="267"/>
      <c r="M331" s="269"/>
      <c r="N331" s="293">
        <f t="shared" si="74"/>
        <v>4351</v>
      </c>
      <c r="O331" s="296">
        <f t="shared" si="74"/>
        <v>0</v>
      </c>
    </row>
    <row r="332" spans="1:15" s="386" customFormat="1" ht="52.5" customHeight="1" x14ac:dyDescent="0.2">
      <c r="A332" s="706"/>
      <c r="B332" s="198" t="s">
        <v>208</v>
      </c>
      <c r="C332" s="589"/>
      <c r="D332" s="266">
        <v>21660.799999999999</v>
      </c>
      <c r="E332" s="267">
        <f t="shared" si="75"/>
        <v>21660.799999999999</v>
      </c>
      <c r="F332" s="267"/>
      <c r="G332" s="267"/>
      <c r="H332" s="267"/>
      <c r="I332" s="267"/>
      <c r="J332" s="267">
        <v>10500</v>
      </c>
      <c r="K332" s="267"/>
      <c r="L332" s="267">
        <f>D332-J332</f>
        <v>11160.8</v>
      </c>
      <c r="M332" s="269"/>
      <c r="N332" s="266">
        <f>SUM(J332+L332)</f>
        <v>21660.799999999999</v>
      </c>
      <c r="O332" s="267"/>
    </row>
    <row r="333" spans="1:15" s="386" customFormat="1" ht="27" customHeight="1" x14ac:dyDescent="0.2">
      <c r="A333" s="706"/>
      <c r="B333" s="320" t="s">
        <v>54</v>
      </c>
      <c r="C333" s="589"/>
      <c r="D333" s="266">
        <v>3032.5</v>
      </c>
      <c r="E333" s="267">
        <f t="shared" si="75"/>
        <v>3032.5</v>
      </c>
      <c r="F333" s="267"/>
      <c r="G333" s="267"/>
      <c r="H333" s="267"/>
      <c r="I333" s="267"/>
      <c r="J333" s="267">
        <v>1470</v>
      </c>
      <c r="K333" s="267"/>
      <c r="L333" s="267">
        <v>1562.5</v>
      </c>
      <c r="M333" s="269"/>
      <c r="N333" s="266">
        <f>SUM(J333+L333)</f>
        <v>3032.5</v>
      </c>
      <c r="O333" s="266"/>
    </row>
    <row r="334" spans="1:15" s="386" customFormat="1" ht="35.25" customHeight="1" x14ac:dyDescent="0.2">
      <c r="A334" s="706"/>
      <c r="B334" s="320" t="s">
        <v>56</v>
      </c>
      <c r="C334" s="589"/>
      <c r="D334" s="266">
        <v>18628.3</v>
      </c>
      <c r="E334" s="267">
        <f t="shared" si="75"/>
        <v>18628.3</v>
      </c>
      <c r="F334" s="267"/>
      <c r="G334" s="267"/>
      <c r="H334" s="267"/>
      <c r="I334" s="267"/>
      <c r="J334" s="267">
        <v>9030</v>
      </c>
      <c r="K334" s="267"/>
      <c r="L334" s="267">
        <v>9598.2999999999993</v>
      </c>
      <c r="M334" s="269"/>
      <c r="N334" s="266">
        <f>SUM(J334+L334)</f>
        <v>18628.3</v>
      </c>
      <c r="O334" s="266"/>
    </row>
    <row r="335" spans="1:15" s="386" customFormat="1" ht="51.75" customHeight="1" x14ac:dyDescent="0.2">
      <c r="A335" s="706"/>
      <c r="B335" s="320" t="s">
        <v>138</v>
      </c>
      <c r="C335" s="589"/>
      <c r="D335" s="266">
        <v>301.89999999999998</v>
      </c>
      <c r="E335" s="267">
        <f t="shared" si="75"/>
        <v>301.89999999999998</v>
      </c>
      <c r="F335" s="267">
        <v>301.89999999999998</v>
      </c>
      <c r="G335" s="267">
        <v>301.89999999999998</v>
      </c>
      <c r="H335" s="266"/>
      <c r="I335" s="266"/>
      <c r="J335" s="267"/>
      <c r="K335" s="267"/>
      <c r="L335" s="267"/>
      <c r="M335" s="269"/>
      <c r="N335" s="391">
        <f>SUM(F335)</f>
        <v>301.89999999999998</v>
      </c>
      <c r="O335" s="391">
        <f>SUM(G335)</f>
        <v>301.89999999999998</v>
      </c>
    </row>
    <row r="336" spans="1:15" s="386" customFormat="1" ht="69" customHeight="1" x14ac:dyDescent="0.2">
      <c r="A336" s="706"/>
      <c r="B336" s="320" t="s">
        <v>209</v>
      </c>
      <c r="C336" s="589"/>
      <c r="D336" s="266">
        <v>575.5</v>
      </c>
      <c r="E336" s="267">
        <f>D336</f>
        <v>575.5</v>
      </c>
      <c r="F336" s="267"/>
      <c r="G336" s="267"/>
      <c r="H336" s="267"/>
      <c r="I336" s="267"/>
      <c r="J336" s="267">
        <v>575.5</v>
      </c>
      <c r="K336" s="267"/>
      <c r="L336" s="267"/>
      <c r="M336" s="704"/>
      <c r="N336" s="267">
        <f>SUM(J336)</f>
        <v>575.5</v>
      </c>
      <c r="O336" s="269"/>
    </row>
    <row r="337" spans="1:15" s="386" customFormat="1" ht="52.5" customHeight="1" x14ac:dyDescent="0.2">
      <c r="A337" s="706"/>
      <c r="B337" s="320" t="s">
        <v>210</v>
      </c>
      <c r="C337" s="589"/>
      <c r="D337" s="266">
        <v>506.4</v>
      </c>
      <c r="E337" s="267">
        <f>D337</f>
        <v>506.4</v>
      </c>
      <c r="F337" s="267"/>
      <c r="G337" s="267"/>
      <c r="H337" s="267"/>
      <c r="I337" s="267"/>
      <c r="J337" s="267">
        <v>506.4</v>
      </c>
      <c r="K337" s="267"/>
      <c r="L337" s="267"/>
      <c r="M337" s="704"/>
      <c r="N337" s="267">
        <f>SUM(J337)</f>
        <v>506.4</v>
      </c>
      <c r="O337" s="269"/>
    </row>
    <row r="338" spans="1:15" s="386" customFormat="1" ht="51.75" customHeight="1" x14ac:dyDescent="0.2">
      <c r="A338" s="706"/>
      <c r="B338" s="320" t="s">
        <v>211</v>
      </c>
      <c r="C338" s="589"/>
      <c r="D338" s="266">
        <v>769.8</v>
      </c>
      <c r="E338" s="267">
        <f>D338</f>
        <v>769.8</v>
      </c>
      <c r="F338" s="267">
        <v>237.2</v>
      </c>
      <c r="G338" s="267">
        <v>237.2</v>
      </c>
      <c r="H338" s="267"/>
      <c r="I338" s="267"/>
      <c r="J338" s="267"/>
      <c r="K338" s="267"/>
      <c r="L338" s="267">
        <f>D338-F338</f>
        <v>532.59999999999991</v>
      </c>
      <c r="M338" s="269"/>
      <c r="N338" s="267">
        <f>SUM(F338+H338+J338+L338)</f>
        <v>769.8</v>
      </c>
      <c r="O338" s="267">
        <f>SUM(G338+I338+K338+M338)</f>
        <v>237.2</v>
      </c>
    </row>
    <row r="339" spans="1:15" s="386" customFormat="1" ht="33.75" customHeight="1" x14ac:dyDescent="0.2">
      <c r="A339" s="706"/>
      <c r="B339" s="320" t="s">
        <v>125</v>
      </c>
      <c r="C339" s="589"/>
      <c r="D339" s="266">
        <v>598</v>
      </c>
      <c r="E339" s="267">
        <v>598</v>
      </c>
      <c r="F339" s="267"/>
      <c r="G339" s="267"/>
      <c r="H339" s="267">
        <v>598</v>
      </c>
      <c r="I339" s="267"/>
      <c r="J339" s="267"/>
      <c r="K339" s="267"/>
      <c r="L339" s="267"/>
      <c r="M339" s="269"/>
      <c r="N339" s="391">
        <f>SUM(F339+H339+J339+L339)</f>
        <v>598</v>
      </c>
      <c r="O339" s="392"/>
    </row>
    <row r="340" spans="1:15" ht="38.25" customHeight="1" x14ac:dyDescent="0.2">
      <c r="A340" s="5" t="s">
        <v>12</v>
      </c>
      <c r="B340" s="17"/>
      <c r="C340" s="71"/>
      <c r="D340" s="42">
        <f>SUM(D325+D329+D332+D335+D336+D337+D338+D339)</f>
        <v>45359</v>
      </c>
      <c r="E340" s="42">
        <f>SUM(E325+E329+E332+E335+E336+E337+E338+E339)</f>
        <v>45359</v>
      </c>
      <c r="F340" s="42">
        <f>SUM(F325+F329+F332+F335+F336+F337+F338+F339)</f>
        <v>593.5</v>
      </c>
      <c r="G340" s="42">
        <f>SUM(G325+G329+G332+G335+G336+G337+G338+G339)</f>
        <v>593.5</v>
      </c>
      <c r="H340" s="42">
        <f>SUM(H325+H329+H332+H335+H336+H337+H338+H339)</f>
        <v>1890.5</v>
      </c>
      <c r="I340" s="42">
        <f>SUM(I325+I329+I332+I335+I336+I337+I338+I339)</f>
        <v>0</v>
      </c>
      <c r="J340" s="42">
        <f>SUM(J325+J329+J332+J335+J336+J337+J338+J339)</f>
        <v>22245.4</v>
      </c>
      <c r="K340" s="42">
        <f>SUM(K325+K329+K332+K335+K336+K337+K338+K339)</f>
        <v>0</v>
      </c>
      <c r="L340" s="42">
        <f>SUM(L325+L329+L332+L335+L336+L337+L338+L339)</f>
        <v>20629.599999999999</v>
      </c>
      <c r="M340" s="42">
        <f>SUM(M325+M329+M332+M335+M336+M337+M338+M339)</f>
        <v>0</v>
      </c>
      <c r="N340" s="42">
        <f>SUM(N325+N329+N332+N335+N336+N337+N338+N339)</f>
        <v>45359</v>
      </c>
      <c r="O340" s="42">
        <f>SUM(O325+O329+O332+O335+O336+O337+O338+O339)</f>
        <v>593.5</v>
      </c>
    </row>
    <row r="341" spans="1:15" ht="28.5" customHeight="1" thickBot="1" x14ac:dyDescent="0.25">
      <c r="A341" s="82"/>
      <c r="B341" s="17" t="s">
        <v>53</v>
      </c>
      <c r="C341" s="249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2"/>
      <c r="O341" s="113"/>
    </row>
    <row r="342" spans="1:15" s="1" customFormat="1" ht="33" customHeight="1" x14ac:dyDescent="0.2">
      <c r="A342" s="82"/>
      <c r="B342" s="17" t="s">
        <v>54</v>
      </c>
      <c r="C342" s="249"/>
      <c r="D342" s="42">
        <f>SUM(D326+D330+D333+D335+D336+D337+D338+D339)</f>
        <v>9151.7999999999993</v>
      </c>
      <c r="E342" s="42">
        <f>SUM(E326+E330+E333+E335+E336+E337+E338+E339)</f>
        <v>9151.7999999999993</v>
      </c>
      <c r="F342" s="42">
        <f>SUM(F326+F330+F333+F335+F336+F337+F338+F339)</f>
        <v>593.5</v>
      </c>
      <c r="G342" s="42">
        <f>SUM(G326+G330+G333+G335+G336+G337+G338+G339)</f>
        <v>593.5</v>
      </c>
      <c r="H342" s="42">
        <f>SUM(H326+H330+H333+H335+H336+H337+H338+H339)</f>
        <v>1890.5</v>
      </c>
      <c r="I342" s="42">
        <f>SUM(I326+I330+I333+I335+I336+I337+I338+I339)</f>
        <v>0</v>
      </c>
      <c r="J342" s="42">
        <f>SUM(J326+J330+J333+J335+J336+J337+J338+J339)</f>
        <v>3768.4</v>
      </c>
      <c r="K342" s="42">
        <f>SUM(K326+K330+K333+K335+K336+K337+K338+K339)</f>
        <v>0</v>
      </c>
      <c r="L342" s="42">
        <f>SUM(L326+L330+L333+L335+L336+L337+L338+L339)</f>
        <v>2899.4</v>
      </c>
      <c r="M342" s="42">
        <f>SUM(M326+M330+M333+M335+M336+M337+M338+M339)</f>
        <v>0</v>
      </c>
      <c r="N342" s="42">
        <f>SUM(N326+N330+N333+N335+N336+N337+N338+N339)</f>
        <v>9151.7999999999993</v>
      </c>
      <c r="O342" s="42">
        <f>SUM(O326+O330+O333+O335+O336+O337+O338+O339)</f>
        <v>593.5</v>
      </c>
    </row>
    <row r="343" spans="1:15" s="1" customFormat="1" ht="37.5" customHeight="1" x14ac:dyDescent="0.2">
      <c r="A343" s="82"/>
      <c r="B343" s="21" t="s">
        <v>56</v>
      </c>
      <c r="C343" s="250"/>
      <c r="D343" s="393">
        <f>SUM(D327+D331+D334)</f>
        <v>36207.199999999997</v>
      </c>
      <c r="E343" s="393">
        <f>SUM(E327+E331+E334)</f>
        <v>36207.199999999997</v>
      </c>
      <c r="F343" s="393">
        <f>SUM(F327+F331+F334)</f>
        <v>0</v>
      </c>
      <c r="G343" s="393">
        <f>SUM(G327+G331+G334)</f>
        <v>0</v>
      </c>
      <c r="H343" s="393">
        <f>SUM(H327+H331+H334)</f>
        <v>0</v>
      </c>
      <c r="I343" s="393">
        <f>SUM(I327+I331+I334)</f>
        <v>0</v>
      </c>
      <c r="J343" s="393">
        <f>SUM(J327+J331+J334)</f>
        <v>18477</v>
      </c>
      <c r="K343" s="393">
        <f>SUM(K327+K331+K334)</f>
        <v>0</v>
      </c>
      <c r="L343" s="393">
        <f>SUM(L327+L331+L334)</f>
        <v>17730.2</v>
      </c>
      <c r="M343" s="393">
        <f>SUM(M327+M331+M334)</f>
        <v>0</v>
      </c>
      <c r="N343" s="393">
        <f>SUM(N327+N331+N334)</f>
        <v>36207.199999999997</v>
      </c>
      <c r="O343" s="393">
        <f>SUM(O327+O331+O334)</f>
        <v>0</v>
      </c>
    </row>
    <row r="344" spans="1:15" s="374" customFormat="1" ht="37.5" customHeight="1" x14ac:dyDescent="0.2">
      <c r="A344" s="711" t="s">
        <v>212</v>
      </c>
      <c r="B344" s="707" t="s">
        <v>213</v>
      </c>
      <c r="C344" s="250"/>
      <c r="D344" s="393"/>
      <c r="E344" s="393"/>
      <c r="F344" s="393"/>
      <c r="G344" s="393"/>
      <c r="H344" s="393"/>
      <c r="I344" s="393"/>
      <c r="J344" s="393"/>
      <c r="K344" s="393"/>
      <c r="L344" s="393"/>
      <c r="M344" s="393"/>
      <c r="N344" s="393"/>
      <c r="O344" s="393"/>
    </row>
    <row r="345" spans="1:15" s="374" customFormat="1" ht="24" customHeight="1" x14ac:dyDescent="0.2">
      <c r="A345" s="709"/>
      <c r="B345" s="402" t="s">
        <v>53</v>
      </c>
      <c r="C345" s="250"/>
      <c r="D345" s="393"/>
      <c r="E345" s="393"/>
      <c r="F345" s="393"/>
      <c r="G345" s="393"/>
      <c r="H345" s="393"/>
      <c r="I345" s="393"/>
      <c r="J345" s="393"/>
      <c r="K345" s="393"/>
      <c r="L345" s="393"/>
      <c r="M345" s="393"/>
      <c r="N345" s="393"/>
      <c r="O345" s="393"/>
    </row>
    <row r="346" spans="1:15" s="374" customFormat="1" ht="33" customHeight="1" x14ac:dyDescent="0.2">
      <c r="A346" s="709"/>
      <c r="B346" s="402" t="s">
        <v>54</v>
      </c>
      <c r="C346" s="250"/>
      <c r="D346" s="708">
        <v>552</v>
      </c>
      <c r="E346" s="708">
        <v>552</v>
      </c>
      <c r="F346" s="708">
        <v>0</v>
      </c>
      <c r="G346" s="708">
        <v>0</v>
      </c>
      <c r="H346" s="708">
        <v>552</v>
      </c>
      <c r="I346" s="708">
        <v>0</v>
      </c>
      <c r="J346" s="708">
        <v>0</v>
      </c>
      <c r="K346" s="708">
        <v>0</v>
      </c>
      <c r="L346" s="708">
        <v>0</v>
      </c>
      <c r="M346" s="708">
        <v>0</v>
      </c>
      <c r="N346" s="42">
        <f>SUM(H346)</f>
        <v>552</v>
      </c>
      <c r="O346" s="393"/>
    </row>
    <row r="347" spans="1:15" s="374" customFormat="1" ht="37.5" customHeight="1" x14ac:dyDescent="0.2">
      <c r="A347" s="710"/>
      <c r="B347" s="403" t="s">
        <v>56</v>
      </c>
      <c r="C347" s="250"/>
      <c r="D347" s="393"/>
      <c r="E347" s="393"/>
      <c r="F347" s="393"/>
      <c r="G347" s="393"/>
      <c r="H347" s="393"/>
      <c r="I347" s="393"/>
      <c r="J347" s="393"/>
      <c r="K347" s="393"/>
      <c r="L347" s="393"/>
      <c r="M347" s="393"/>
      <c r="N347" s="393"/>
      <c r="O347" s="393"/>
    </row>
    <row r="348" spans="1:15" ht="27" customHeight="1" x14ac:dyDescent="0.2">
      <c r="A348" s="25" t="s">
        <v>2</v>
      </c>
      <c r="B348" s="35"/>
      <c r="C348" s="35"/>
      <c r="D348" s="44">
        <f>SUM(D340+D346)</f>
        <v>45911</v>
      </c>
      <c r="E348" s="44">
        <f>SUM(E340+E346)</f>
        <v>45911</v>
      </c>
      <c r="F348" s="44">
        <f>SUM(F340+F346)</f>
        <v>593.5</v>
      </c>
      <c r="G348" s="44">
        <f>SUM(G340+G346)</f>
        <v>593.5</v>
      </c>
      <c r="H348" s="44">
        <f>SUM(H340+H346)</f>
        <v>2442.5</v>
      </c>
      <c r="I348" s="44">
        <f>SUM(I340+I346)</f>
        <v>0</v>
      </c>
      <c r="J348" s="44">
        <f>SUM(J340+J346)</f>
        <v>22245.4</v>
      </c>
      <c r="K348" s="44">
        <f>SUM(K340+K346)</f>
        <v>0</v>
      </c>
      <c r="L348" s="44">
        <f>SUM(L340+L346)</f>
        <v>20629.599999999999</v>
      </c>
      <c r="M348" s="44">
        <f>SUM(M340+M346)</f>
        <v>0</v>
      </c>
      <c r="N348" s="44">
        <f>SUM(N340+N346)</f>
        <v>45911</v>
      </c>
      <c r="O348" s="44">
        <f>SUM(O340+O346)</f>
        <v>593.5</v>
      </c>
    </row>
    <row r="349" spans="1:15" s="1" customFormat="1" ht="32.25" customHeight="1" x14ac:dyDescent="0.2">
      <c r="A349" s="25"/>
      <c r="B349" s="35" t="s">
        <v>53</v>
      </c>
      <c r="C349" s="35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56"/>
    </row>
    <row r="350" spans="1:15" s="1" customFormat="1" ht="31.5" customHeight="1" x14ac:dyDescent="0.2">
      <c r="A350" s="25"/>
      <c r="B350" s="35" t="s">
        <v>54</v>
      </c>
      <c r="C350" s="35"/>
      <c r="D350" s="44">
        <f>SUM(D342+D346)</f>
        <v>9703.7999999999993</v>
      </c>
      <c r="E350" s="44">
        <f>SUM(E342+E346)</f>
        <v>9703.7999999999993</v>
      </c>
      <c r="F350" s="44">
        <f>SUM(F342+F346)</f>
        <v>593.5</v>
      </c>
      <c r="G350" s="44">
        <f>SUM(G342+G346)</f>
        <v>593.5</v>
      </c>
      <c r="H350" s="44">
        <f>SUM(H342+H346)</f>
        <v>2442.5</v>
      </c>
      <c r="I350" s="44">
        <f>SUM(I342+I346)</f>
        <v>0</v>
      </c>
      <c r="J350" s="44">
        <f>SUM(J342+J346)</f>
        <v>3768.4</v>
      </c>
      <c r="K350" s="44">
        <f>SUM(K342+K346)</f>
        <v>0</v>
      </c>
      <c r="L350" s="44">
        <f>SUM(L342+L346)</f>
        <v>2899.4</v>
      </c>
      <c r="M350" s="44">
        <f>SUM(M342+M346)</f>
        <v>0</v>
      </c>
      <c r="N350" s="44">
        <f>SUM(N342+N346)</f>
        <v>9703.7999999999993</v>
      </c>
      <c r="O350" s="44">
        <f>SUM(O342+O346)</f>
        <v>593.5</v>
      </c>
    </row>
    <row r="351" spans="1:15" s="1" customFormat="1" ht="30" customHeight="1" x14ac:dyDescent="0.2">
      <c r="A351" s="25"/>
      <c r="B351" s="45" t="s">
        <v>56</v>
      </c>
      <c r="C351" s="45"/>
      <c r="D351" s="44">
        <f t="shared" ref="D351:M351" si="76">SUM(D343)</f>
        <v>36207.199999999997</v>
      </c>
      <c r="E351" s="44">
        <f t="shared" si="76"/>
        <v>36207.199999999997</v>
      </c>
      <c r="F351" s="44">
        <f t="shared" si="76"/>
        <v>0</v>
      </c>
      <c r="G351" s="44">
        <f t="shared" si="76"/>
        <v>0</v>
      </c>
      <c r="H351" s="44">
        <f t="shared" si="76"/>
        <v>0</v>
      </c>
      <c r="I351" s="44">
        <f t="shared" si="76"/>
        <v>0</v>
      </c>
      <c r="J351" s="44">
        <f t="shared" si="76"/>
        <v>18477</v>
      </c>
      <c r="K351" s="44">
        <f t="shared" si="76"/>
        <v>0</v>
      </c>
      <c r="L351" s="44">
        <f t="shared" si="76"/>
        <v>17730.2</v>
      </c>
      <c r="M351" s="44">
        <f t="shared" si="76"/>
        <v>0</v>
      </c>
      <c r="N351" s="44">
        <f>SUM(N343)</f>
        <v>36207.199999999997</v>
      </c>
      <c r="O351" s="44">
        <f>SUM(O343)</f>
        <v>0</v>
      </c>
    </row>
    <row r="352" spans="1:15" s="1" customFormat="1" ht="24.75" customHeight="1" x14ac:dyDescent="0.2">
      <c r="A352" s="640" t="s">
        <v>38</v>
      </c>
      <c r="B352" s="641"/>
      <c r="C352" s="642"/>
      <c r="D352" s="642"/>
      <c r="E352" s="642"/>
      <c r="F352" s="642"/>
      <c r="G352" s="642"/>
      <c r="H352" s="642"/>
      <c r="I352" s="642"/>
      <c r="J352" s="642"/>
      <c r="K352" s="642"/>
      <c r="L352" s="642"/>
      <c r="M352" s="642"/>
      <c r="N352" s="643"/>
      <c r="O352" s="297"/>
    </row>
    <row r="353" spans="1:15" s="1" customFormat="1" ht="52.5" customHeight="1" x14ac:dyDescent="0.25">
      <c r="A353" s="644" t="s">
        <v>39</v>
      </c>
      <c r="B353" s="407" t="s">
        <v>197</v>
      </c>
      <c r="C353" s="407"/>
      <c r="D353" s="394">
        <v>32528.9</v>
      </c>
      <c r="E353" s="394">
        <v>32528.9</v>
      </c>
      <c r="F353" s="395">
        <v>8132.2</v>
      </c>
      <c r="G353" s="395">
        <v>7710.5</v>
      </c>
      <c r="H353" s="395">
        <v>8132.2</v>
      </c>
      <c r="I353" s="395"/>
      <c r="J353" s="395">
        <v>8132.2</v>
      </c>
      <c r="K353" s="395"/>
      <c r="L353" s="395">
        <v>8132.2</v>
      </c>
      <c r="M353" s="395"/>
      <c r="N353" s="394">
        <f t="shared" ref="N353:O355" si="77">SUM(F353+H353+J353+L353)</f>
        <v>32528.799999999999</v>
      </c>
      <c r="O353" s="394">
        <f t="shared" si="77"/>
        <v>7710.5</v>
      </c>
    </row>
    <row r="354" spans="1:15" ht="45" x14ac:dyDescent="0.25">
      <c r="A354" s="608"/>
      <c r="B354" s="407" t="s">
        <v>197</v>
      </c>
      <c r="C354" s="407"/>
      <c r="D354" s="206">
        <v>8797.7000000000007</v>
      </c>
      <c r="E354" s="206">
        <v>8797.7000000000007</v>
      </c>
      <c r="F354" s="161">
        <v>2199.4</v>
      </c>
      <c r="G354" s="205">
        <v>1872.2</v>
      </c>
      <c r="H354" s="161">
        <v>2199.4</v>
      </c>
      <c r="I354" s="161"/>
      <c r="J354" s="161">
        <v>2199.4</v>
      </c>
      <c r="K354" s="161"/>
      <c r="L354" s="206">
        <v>2199.5</v>
      </c>
      <c r="M354" s="161"/>
      <c r="N354" s="394">
        <f t="shared" si="77"/>
        <v>8797.7000000000007</v>
      </c>
      <c r="O354" s="394">
        <f t="shared" si="77"/>
        <v>1872.2</v>
      </c>
    </row>
    <row r="355" spans="1:15" ht="57" customHeight="1" x14ac:dyDescent="0.25">
      <c r="A355" s="608"/>
      <c r="B355" s="407" t="s">
        <v>198</v>
      </c>
      <c r="C355" s="407"/>
      <c r="D355" s="205">
        <v>507.4</v>
      </c>
      <c r="E355" s="205">
        <v>507.4</v>
      </c>
      <c r="F355" s="161">
        <v>126.8</v>
      </c>
      <c r="G355" s="161">
        <v>25</v>
      </c>
      <c r="H355" s="161">
        <v>126.8</v>
      </c>
      <c r="I355" s="161"/>
      <c r="J355" s="161">
        <v>126.9</v>
      </c>
      <c r="K355" s="161"/>
      <c r="L355" s="161">
        <v>126.9</v>
      </c>
      <c r="M355" s="161"/>
      <c r="N355" s="205">
        <f t="shared" si="77"/>
        <v>507.4</v>
      </c>
      <c r="O355" s="205">
        <f t="shared" si="77"/>
        <v>25</v>
      </c>
    </row>
    <row r="356" spans="1:15" ht="51.75" customHeight="1" x14ac:dyDescent="0.2">
      <c r="A356" s="285" t="s">
        <v>12</v>
      </c>
      <c r="B356" s="402"/>
      <c r="C356" s="402"/>
      <c r="D356" s="294">
        <f t="shared" ref="D356:O356" si="78">SUM(D355+D354+D353)</f>
        <v>41834</v>
      </c>
      <c r="E356" s="294">
        <f t="shared" si="78"/>
        <v>41834</v>
      </c>
      <c r="F356" s="294">
        <f t="shared" si="78"/>
        <v>10458.4</v>
      </c>
      <c r="G356" s="294">
        <f t="shared" si="78"/>
        <v>9607.7000000000007</v>
      </c>
      <c r="H356" s="294">
        <f t="shared" si="78"/>
        <v>10458.4</v>
      </c>
      <c r="I356" s="294">
        <f t="shared" si="78"/>
        <v>0</v>
      </c>
      <c r="J356" s="294">
        <f t="shared" si="78"/>
        <v>10458.5</v>
      </c>
      <c r="K356" s="294">
        <f t="shared" si="78"/>
        <v>0</v>
      </c>
      <c r="L356" s="294">
        <f t="shared" si="78"/>
        <v>10458.6</v>
      </c>
      <c r="M356" s="294">
        <f t="shared" si="78"/>
        <v>0</v>
      </c>
      <c r="N356" s="294">
        <f t="shared" si="78"/>
        <v>41833.9</v>
      </c>
      <c r="O356" s="294">
        <f t="shared" si="78"/>
        <v>9607.7000000000007</v>
      </c>
    </row>
    <row r="357" spans="1:15" ht="26.25" customHeight="1" x14ac:dyDescent="0.2">
      <c r="A357" s="396"/>
      <c r="B357" s="402" t="s">
        <v>53</v>
      </c>
      <c r="C357" s="402"/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583"/>
    </row>
    <row r="358" spans="1:15" s="1" customFormat="1" ht="34.5" customHeight="1" x14ac:dyDescent="0.2">
      <c r="A358" s="396"/>
      <c r="B358" s="402" t="s">
        <v>54</v>
      </c>
      <c r="C358" s="402"/>
      <c r="D358" s="294">
        <f t="shared" ref="D358:O358" si="79">SUM(D355+D353+D354)</f>
        <v>41834</v>
      </c>
      <c r="E358" s="294">
        <f t="shared" si="79"/>
        <v>41834</v>
      </c>
      <c r="F358" s="294">
        <f t="shared" si="79"/>
        <v>10458.4</v>
      </c>
      <c r="G358" s="294">
        <f t="shared" si="79"/>
        <v>9607.7000000000007</v>
      </c>
      <c r="H358" s="294">
        <f t="shared" si="79"/>
        <v>10458.4</v>
      </c>
      <c r="I358" s="294">
        <f t="shared" si="79"/>
        <v>0</v>
      </c>
      <c r="J358" s="294">
        <f t="shared" si="79"/>
        <v>10458.5</v>
      </c>
      <c r="K358" s="294">
        <f t="shared" si="79"/>
        <v>0</v>
      </c>
      <c r="L358" s="294">
        <f t="shared" si="79"/>
        <v>10458.6</v>
      </c>
      <c r="M358" s="294">
        <f t="shared" si="79"/>
        <v>0</v>
      </c>
      <c r="N358" s="294">
        <f t="shared" si="79"/>
        <v>41833.899999999994</v>
      </c>
      <c r="O358" s="294">
        <f t="shared" si="79"/>
        <v>9607.7000000000007</v>
      </c>
    </row>
    <row r="359" spans="1:15" s="1" customFormat="1" ht="32.25" customHeight="1" x14ac:dyDescent="0.2">
      <c r="A359" s="396"/>
      <c r="B359" s="403" t="s">
        <v>56</v>
      </c>
      <c r="C359" s="403"/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713"/>
      <c r="O359" s="713"/>
    </row>
    <row r="360" spans="1:15" s="1" customFormat="1" ht="32.25" customHeight="1" x14ac:dyDescent="0.25">
      <c r="A360" s="595" t="s">
        <v>40</v>
      </c>
      <c r="B360" s="379" t="s">
        <v>105</v>
      </c>
      <c r="C360" s="233"/>
      <c r="D360" s="545">
        <v>27.3</v>
      </c>
      <c r="E360" s="545">
        <v>27.3</v>
      </c>
      <c r="F360" s="546"/>
      <c r="G360" s="547"/>
      <c r="H360" s="546">
        <v>7.3</v>
      </c>
      <c r="I360" s="546"/>
      <c r="J360" s="548">
        <v>20</v>
      </c>
      <c r="K360" s="547"/>
      <c r="L360" s="545"/>
      <c r="M360" s="546"/>
      <c r="N360" s="549">
        <f>SUM(F360+H360+J360+L360)</f>
        <v>27.3</v>
      </c>
      <c r="O360" s="146">
        <f>SUM(G360+I360+K360+M360)</f>
        <v>0</v>
      </c>
    </row>
    <row r="361" spans="1:15" s="1" customFormat="1" ht="19.5" customHeight="1" x14ac:dyDescent="0.25">
      <c r="A361" s="596"/>
      <c r="B361" s="376" t="s">
        <v>53</v>
      </c>
      <c r="C361" s="234"/>
      <c r="D361" s="380"/>
      <c r="E361" s="380"/>
      <c r="F361" s="302"/>
      <c r="G361" s="302"/>
      <c r="H361" s="302"/>
      <c r="I361" s="302"/>
      <c r="J361" s="302"/>
      <c r="K361" s="303"/>
      <c r="L361" s="302"/>
      <c r="M361" s="302"/>
      <c r="N361" s="147"/>
      <c r="O361" s="148"/>
    </row>
    <row r="362" spans="1:15" s="1" customFormat="1" ht="24.75" customHeight="1" x14ac:dyDescent="0.25">
      <c r="A362" s="596"/>
      <c r="B362" s="376" t="s">
        <v>54</v>
      </c>
      <c r="C362" s="234"/>
      <c r="D362" s="545">
        <v>27.3</v>
      </c>
      <c r="E362" s="545">
        <v>27.3</v>
      </c>
      <c r="F362" s="546"/>
      <c r="G362" s="547"/>
      <c r="H362" s="546">
        <v>7.3</v>
      </c>
      <c r="I362" s="546"/>
      <c r="J362" s="548">
        <v>20</v>
      </c>
      <c r="K362" s="547"/>
      <c r="L362" s="545"/>
      <c r="M362" s="546"/>
      <c r="N362" s="549">
        <f>SUM(F362+H362+J362+L362)</f>
        <v>27.3</v>
      </c>
      <c r="O362" s="146">
        <f>SUM(G362+I362+K362+M362)</f>
        <v>0</v>
      </c>
    </row>
    <row r="363" spans="1:15" s="1" customFormat="1" ht="32.25" customHeight="1" x14ac:dyDescent="0.25">
      <c r="A363" s="596"/>
      <c r="B363" s="376" t="s">
        <v>55</v>
      </c>
      <c r="C363" s="234"/>
      <c r="D363" s="380"/>
      <c r="E363" s="380"/>
      <c r="F363" s="302"/>
      <c r="G363" s="301"/>
      <c r="H363" s="301"/>
      <c r="I363" s="302"/>
      <c r="J363" s="301"/>
      <c r="K363" s="302"/>
      <c r="L363" s="301"/>
      <c r="M363" s="302"/>
      <c r="N363" s="147"/>
      <c r="O363" s="148"/>
    </row>
    <row r="364" spans="1:15" s="1" customFormat="1" ht="31.5" customHeight="1" x14ac:dyDescent="0.25">
      <c r="A364" s="596"/>
      <c r="B364" s="376" t="s">
        <v>199</v>
      </c>
      <c r="C364" s="202"/>
      <c r="D364" s="545">
        <v>200</v>
      </c>
      <c r="E364" s="545">
        <v>200</v>
      </c>
      <c r="F364" s="552"/>
      <c r="G364" s="552"/>
      <c r="H364" s="546"/>
      <c r="I364" s="546"/>
      <c r="J364" s="546"/>
      <c r="K364" s="547"/>
      <c r="L364" s="547">
        <v>200</v>
      </c>
      <c r="M364" s="546"/>
      <c r="N364" s="550">
        <f>SUM(F364+H364+J364+L364)</f>
        <v>200</v>
      </c>
      <c r="O364" s="551">
        <f>SUM(G364+I364+K364+M364)</f>
        <v>0</v>
      </c>
    </row>
    <row r="365" spans="1:15" s="1" customFormat="1" ht="19.5" customHeight="1" x14ac:dyDescent="0.25">
      <c r="A365" s="596"/>
      <c r="B365" s="376" t="s">
        <v>53</v>
      </c>
      <c r="C365" s="202"/>
      <c r="D365" s="545"/>
      <c r="E365" s="545"/>
      <c r="F365" s="546"/>
      <c r="G365" s="546"/>
      <c r="H365" s="546"/>
      <c r="I365" s="546"/>
      <c r="J365" s="546"/>
      <c r="K365" s="547"/>
      <c r="L365" s="547"/>
      <c r="M365" s="546"/>
      <c r="N365" s="553"/>
      <c r="O365" s="554"/>
    </row>
    <row r="366" spans="1:15" s="1" customFormat="1" ht="23.25" customHeight="1" x14ac:dyDescent="0.25">
      <c r="A366" s="596"/>
      <c r="B366" s="376" t="s">
        <v>54</v>
      </c>
      <c r="C366" s="234"/>
      <c r="D366" s="545">
        <v>200</v>
      </c>
      <c r="E366" s="545">
        <v>200</v>
      </c>
      <c r="F366" s="552"/>
      <c r="G366" s="552"/>
      <c r="H366" s="546"/>
      <c r="I366" s="546"/>
      <c r="J366" s="546"/>
      <c r="K366" s="547"/>
      <c r="L366" s="547">
        <v>200</v>
      </c>
      <c r="M366" s="546"/>
      <c r="N366" s="550">
        <f>SUM(F366+H366+J366+L366)</f>
        <v>200</v>
      </c>
      <c r="O366" s="551">
        <f>SUM(G366+I366+K366+M366)</f>
        <v>0</v>
      </c>
    </row>
    <row r="367" spans="1:15" s="1" customFormat="1" ht="39.75" customHeight="1" thickBot="1" x14ac:dyDescent="0.3">
      <c r="A367" s="596"/>
      <c r="B367" s="300" t="s">
        <v>55</v>
      </c>
      <c r="C367" s="234"/>
      <c r="D367" s="304"/>
      <c r="E367" s="304"/>
      <c r="F367" s="302"/>
      <c r="G367" s="302"/>
      <c r="H367" s="302"/>
      <c r="I367" s="302"/>
      <c r="J367" s="302"/>
      <c r="K367" s="303"/>
      <c r="L367" s="303"/>
      <c r="M367" s="302"/>
      <c r="N367" s="149"/>
      <c r="O367" s="13"/>
    </row>
    <row r="368" spans="1:15" ht="41.25" customHeight="1" x14ac:dyDescent="0.2">
      <c r="A368" s="5" t="s">
        <v>12</v>
      </c>
      <c r="B368" s="28"/>
      <c r="C368" s="244"/>
      <c r="D368" s="41">
        <f t="shared" ref="D368:O368" si="80">SUM(D360+D364)</f>
        <v>227.3</v>
      </c>
      <c r="E368" s="41">
        <f t="shared" si="80"/>
        <v>227.3</v>
      </c>
      <c r="F368" s="41">
        <f t="shared" si="80"/>
        <v>0</v>
      </c>
      <c r="G368" s="41">
        <f t="shared" si="80"/>
        <v>0</v>
      </c>
      <c r="H368" s="41">
        <f t="shared" si="80"/>
        <v>7.3</v>
      </c>
      <c r="I368" s="41">
        <f t="shared" si="80"/>
        <v>0</v>
      </c>
      <c r="J368" s="41">
        <f t="shared" si="80"/>
        <v>20</v>
      </c>
      <c r="K368" s="41">
        <f t="shared" si="80"/>
        <v>0</v>
      </c>
      <c r="L368" s="41">
        <f t="shared" si="80"/>
        <v>200</v>
      </c>
      <c r="M368" s="41">
        <f t="shared" si="80"/>
        <v>0</v>
      </c>
      <c r="N368" s="41">
        <f t="shared" si="80"/>
        <v>227.3</v>
      </c>
      <c r="O368" s="41">
        <f t="shared" si="80"/>
        <v>0</v>
      </c>
    </row>
    <row r="369" spans="1:15" ht="31.5" customHeight="1" x14ac:dyDescent="0.2">
      <c r="A369" s="645"/>
      <c r="B369" s="17" t="s">
        <v>53</v>
      </c>
      <c r="C369" s="17"/>
      <c r="D369" s="37"/>
      <c r="E369" s="37"/>
      <c r="F369" s="38"/>
      <c r="G369" s="38"/>
      <c r="H369" s="37"/>
      <c r="I369" s="37"/>
      <c r="J369" s="37"/>
      <c r="K369" s="39"/>
      <c r="L369" s="40"/>
      <c r="M369" s="37"/>
      <c r="N369" s="121"/>
      <c r="O369" s="10"/>
    </row>
    <row r="370" spans="1:15" ht="34.5" customHeight="1" x14ac:dyDescent="0.2">
      <c r="A370" s="589"/>
      <c r="B370" s="17" t="s">
        <v>54</v>
      </c>
      <c r="C370" s="17"/>
      <c r="D370" s="41">
        <f t="shared" ref="D370:O370" si="81">SUM(D366+D362)</f>
        <v>227.3</v>
      </c>
      <c r="E370" s="41">
        <f t="shared" si="81"/>
        <v>227.3</v>
      </c>
      <c r="F370" s="41">
        <f t="shared" si="81"/>
        <v>0</v>
      </c>
      <c r="G370" s="41">
        <f t="shared" si="81"/>
        <v>0</v>
      </c>
      <c r="H370" s="41">
        <f t="shared" si="81"/>
        <v>7.3</v>
      </c>
      <c r="I370" s="41">
        <f t="shared" si="81"/>
        <v>0</v>
      </c>
      <c r="J370" s="41">
        <f t="shared" si="81"/>
        <v>20</v>
      </c>
      <c r="K370" s="41">
        <f t="shared" si="81"/>
        <v>0</v>
      </c>
      <c r="L370" s="41">
        <f t="shared" si="81"/>
        <v>200</v>
      </c>
      <c r="M370" s="41">
        <f t="shared" si="81"/>
        <v>0</v>
      </c>
      <c r="N370" s="41">
        <f t="shared" si="81"/>
        <v>227.3</v>
      </c>
      <c r="O370" s="41">
        <f t="shared" si="81"/>
        <v>0</v>
      </c>
    </row>
    <row r="371" spans="1:15" ht="36.75" customHeight="1" thickBot="1" x14ac:dyDescent="0.25">
      <c r="A371" s="590"/>
      <c r="B371" s="29" t="s">
        <v>55</v>
      </c>
      <c r="C371" s="71"/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/>
      <c r="J371" s="6">
        <v>0</v>
      </c>
      <c r="K371" s="6">
        <v>0</v>
      </c>
      <c r="L371" s="6">
        <v>0</v>
      </c>
      <c r="M371" s="6"/>
      <c r="N371" s="6"/>
      <c r="O371" s="113"/>
    </row>
    <row r="372" spans="1:15" s="265" customFormat="1" ht="54.75" customHeight="1" x14ac:dyDescent="0.2">
      <c r="A372" s="701" t="s">
        <v>60</v>
      </c>
      <c r="B372" s="566" t="s">
        <v>58</v>
      </c>
      <c r="C372" s="699"/>
      <c r="D372" s="322">
        <v>3952.1</v>
      </c>
      <c r="E372" s="322">
        <v>3952.1</v>
      </c>
      <c r="F372" s="323">
        <v>988</v>
      </c>
      <c r="G372" s="323">
        <v>720.1</v>
      </c>
      <c r="H372" s="323">
        <v>988</v>
      </c>
      <c r="I372" s="323"/>
      <c r="J372" s="323">
        <v>988</v>
      </c>
      <c r="K372" s="324"/>
      <c r="L372" s="324">
        <v>988.1</v>
      </c>
      <c r="M372" s="323"/>
      <c r="N372" s="567">
        <f>SUM(F372+H372+J372+L372)</f>
        <v>3952.1</v>
      </c>
      <c r="O372" s="568">
        <f>SUM(G372+I372+K372+M372)</f>
        <v>720.1</v>
      </c>
    </row>
    <row r="373" spans="1:15" s="265" customFormat="1" ht="22.5" customHeight="1" x14ac:dyDescent="0.2">
      <c r="A373" s="702"/>
      <c r="B373" s="569" t="s">
        <v>53</v>
      </c>
      <c r="C373" s="700"/>
      <c r="D373" s="203"/>
      <c r="E373" s="203"/>
      <c r="F373" s="203"/>
      <c r="G373" s="203"/>
      <c r="H373" s="203"/>
      <c r="I373" s="203"/>
      <c r="J373" s="203"/>
      <c r="K373" s="325"/>
      <c r="L373" s="325"/>
      <c r="M373" s="203"/>
      <c r="N373" s="570"/>
      <c r="O373" s="571"/>
    </row>
    <row r="374" spans="1:15" s="265" customFormat="1" ht="23.25" customHeight="1" x14ac:dyDescent="0.2">
      <c r="A374" s="702"/>
      <c r="B374" s="569" t="s">
        <v>54</v>
      </c>
      <c r="C374" s="700"/>
      <c r="D374" s="322">
        <v>3952.1</v>
      </c>
      <c r="E374" s="322">
        <v>3952.1</v>
      </c>
      <c r="F374" s="323">
        <v>988</v>
      </c>
      <c r="G374" s="323">
        <v>720.1</v>
      </c>
      <c r="H374" s="323">
        <v>988</v>
      </c>
      <c r="I374" s="323"/>
      <c r="J374" s="323">
        <v>988</v>
      </c>
      <c r="K374" s="324"/>
      <c r="L374" s="324">
        <v>988.1</v>
      </c>
      <c r="M374" s="323"/>
      <c r="N374" s="567">
        <f>SUM(F374+H374+J374+L374)</f>
        <v>3952.1</v>
      </c>
      <c r="O374" s="568">
        <f>SUM(G374+I374+K374+M374)</f>
        <v>720.1</v>
      </c>
    </row>
    <row r="375" spans="1:15" s="265" customFormat="1" ht="36.75" customHeight="1" x14ac:dyDescent="0.2">
      <c r="A375" s="702"/>
      <c r="B375" s="572" t="s">
        <v>55</v>
      </c>
      <c r="C375" s="700"/>
      <c r="D375" s="203"/>
      <c r="E375" s="203"/>
      <c r="F375" s="203"/>
      <c r="G375" s="203"/>
      <c r="H375" s="203"/>
      <c r="I375" s="203"/>
      <c r="J375" s="203"/>
      <c r="K375" s="325"/>
      <c r="L375" s="325"/>
      <c r="M375" s="203"/>
      <c r="N375" s="570"/>
      <c r="O375" s="571"/>
    </row>
    <row r="376" spans="1:15" s="265" customFormat="1" ht="59.25" customHeight="1" x14ac:dyDescent="0.2">
      <c r="A376" s="702"/>
      <c r="B376" s="572" t="s">
        <v>200</v>
      </c>
      <c r="C376" s="700"/>
      <c r="D376" s="203">
        <v>9873.4</v>
      </c>
      <c r="E376" s="203">
        <v>9873.4</v>
      </c>
      <c r="F376" s="203">
        <v>2468.4</v>
      </c>
      <c r="G376" s="203">
        <v>1826.2</v>
      </c>
      <c r="H376" s="203">
        <v>2468.4</v>
      </c>
      <c r="I376" s="203"/>
      <c r="J376" s="203">
        <v>2468.4</v>
      </c>
      <c r="K376" s="203"/>
      <c r="L376" s="203">
        <v>2468.1999999999998</v>
      </c>
      <c r="M376" s="203"/>
      <c r="N376" s="567">
        <f>SUM(F376+H376+J376+L376)</f>
        <v>9873.4000000000015</v>
      </c>
      <c r="O376" s="568">
        <f>SUM(G376+I376+K376+M376)</f>
        <v>1826.2</v>
      </c>
    </row>
    <row r="377" spans="1:15" s="265" customFormat="1" ht="22.5" customHeight="1" x14ac:dyDescent="0.2">
      <c r="A377" s="702"/>
      <c r="B377" s="569" t="s">
        <v>53</v>
      </c>
      <c r="C377" s="700"/>
      <c r="D377" s="203"/>
      <c r="E377" s="203"/>
      <c r="F377" s="203"/>
      <c r="G377" s="203"/>
      <c r="H377" s="203"/>
      <c r="I377" s="203"/>
      <c r="J377" s="203"/>
      <c r="K377" s="325"/>
      <c r="L377" s="325"/>
      <c r="M377" s="203"/>
      <c r="N377" s="570"/>
      <c r="O377" s="571"/>
    </row>
    <row r="378" spans="1:15" s="265" customFormat="1" ht="20.25" customHeight="1" x14ac:dyDescent="0.2">
      <c r="A378" s="702"/>
      <c r="B378" s="569" t="s">
        <v>54</v>
      </c>
      <c r="C378" s="700"/>
      <c r="D378" s="203">
        <v>9873.4</v>
      </c>
      <c r="E378" s="203">
        <v>9873.4</v>
      </c>
      <c r="F378" s="203">
        <v>2468.4</v>
      </c>
      <c r="G378" s="203">
        <v>1826.2</v>
      </c>
      <c r="H378" s="203">
        <v>2468.4</v>
      </c>
      <c r="I378" s="203"/>
      <c r="J378" s="203">
        <v>2468.4</v>
      </c>
      <c r="K378" s="325"/>
      <c r="L378" s="203">
        <v>2468.1999999999998</v>
      </c>
      <c r="M378" s="203"/>
      <c r="N378" s="567">
        <f>SUM(F378+H378+J378+L378)</f>
        <v>9873.4000000000015</v>
      </c>
      <c r="O378" s="568">
        <f>SUM(G378+I378+K378+M378)</f>
        <v>1826.2</v>
      </c>
    </row>
    <row r="379" spans="1:15" s="265" customFormat="1" ht="36.75" customHeight="1" x14ac:dyDescent="0.2">
      <c r="A379" s="702"/>
      <c r="B379" s="573" t="s">
        <v>55</v>
      </c>
      <c r="C379" s="700"/>
      <c r="D379" s="326"/>
      <c r="E379" s="326"/>
      <c r="F379" s="326"/>
      <c r="G379" s="326"/>
      <c r="H379" s="326"/>
      <c r="I379" s="326"/>
      <c r="J379" s="326"/>
      <c r="K379" s="327"/>
      <c r="L379" s="327"/>
      <c r="M379" s="326"/>
      <c r="N379" s="570"/>
      <c r="O379" s="571"/>
    </row>
    <row r="380" spans="1:15" s="265" customFormat="1" ht="46.5" customHeight="1" x14ac:dyDescent="0.2">
      <c r="A380" s="702"/>
      <c r="B380" s="574" t="s">
        <v>107</v>
      </c>
      <c r="C380" s="700"/>
      <c r="D380" s="328">
        <v>200</v>
      </c>
      <c r="E380" s="328">
        <v>200</v>
      </c>
      <c r="F380" s="329">
        <v>50</v>
      </c>
      <c r="G380" s="203">
        <v>130</v>
      </c>
      <c r="H380" s="329">
        <v>50</v>
      </c>
      <c r="I380" s="203"/>
      <c r="J380" s="329">
        <v>50</v>
      </c>
      <c r="K380" s="203"/>
      <c r="L380" s="329">
        <v>50</v>
      </c>
      <c r="M380" s="203"/>
      <c r="N380" s="567">
        <f>SUM(F380+H380+J380+L380)</f>
        <v>200</v>
      </c>
      <c r="O380" s="568">
        <f>SUM(G380+I380+K380+M380)</f>
        <v>130</v>
      </c>
    </row>
    <row r="381" spans="1:15" s="265" customFormat="1" ht="20.25" customHeight="1" x14ac:dyDescent="0.2">
      <c r="A381" s="702"/>
      <c r="B381" s="569" t="s">
        <v>53</v>
      </c>
      <c r="C381" s="700"/>
      <c r="D381" s="203"/>
      <c r="E381" s="203"/>
      <c r="F381" s="203"/>
      <c r="G381" s="203"/>
      <c r="H381" s="203"/>
      <c r="I381" s="203"/>
      <c r="J381" s="203"/>
      <c r="K381" s="203"/>
      <c r="L381" s="203"/>
      <c r="M381" s="203"/>
      <c r="N381" s="570"/>
      <c r="O381" s="571"/>
    </row>
    <row r="382" spans="1:15" s="265" customFormat="1" ht="22.5" customHeight="1" x14ac:dyDescent="0.2">
      <c r="A382" s="702"/>
      <c r="B382" s="569" t="s">
        <v>54</v>
      </c>
      <c r="C382" s="700"/>
      <c r="D382" s="203">
        <v>200</v>
      </c>
      <c r="E382" s="328">
        <v>200</v>
      </c>
      <c r="F382" s="329">
        <v>50</v>
      </c>
      <c r="G382" s="203">
        <v>130</v>
      </c>
      <c r="H382" s="329">
        <v>50</v>
      </c>
      <c r="I382" s="203"/>
      <c r="J382" s="329">
        <v>50</v>
      </c>
      <c r="K382" s="203"/>
      <c r="L382" s="329">
        <v>50</v>
      </c>
      <c r="M382" s="203"/>
      <c r="N382" s="567">
        <f>SUM(F382+H382+J382+L382)</f>
        <v>200</v>
      </c>
      <c r="O382" s="568">
        <f>SUM(G382+I382+K382+M382)</f>
        <v>130</v>
      </c>
    </row>
    <row r="383" spans="1:15" s="265" customFormat="1" ht="36.75" customHeight="1" thickBot="1" x14ac:dyDescent="0.25">
      <c r="A383" s="702"/>
      <c r="B383" s="575" t="s">
        <v>55</v>
      </c>
      <c r="C383" s="700"/>
      <c r="D383" s="330"/>
      <c r="E383" s="330"/>
      <c r="F383" s="330"/>
      <c r="G383" s="330"/>
      <c r="H383" s="330"/>
      <c r="I383" s="203"/>
      <c r="J383" s="203"/>
      <c r="K383" s="203"/>
      <c r="L383" s="203"/>
      <c r="M383" s="203"/>
      <c r="N383" s="570"/>
      <c r="O383" s="571"/>
    </row>
    <row r="384" spans="1:15" s="265" customFormat="1" ht="230.25" customHeight="1" x14ac:dyDescent="0.2">
      <c r="A384" s="702"/>
      <c r="B384" s="576" t="s">
        <v>108</v>
      </c>
      <c r="C384" s="700"/>
      <c r="D384" s="328">
        <v>400</v>
      </c>
      <c r="E384" s="203">
        <v>400</v>
      </c>
      <c r="F384" s="203">
        <v>100</v>
      </c>
      <c r="G384" s="203">
        <v>35.5</v>
      </c>
      <c r="H384" s="203">
        <v>100</v>
      </c>
      <c r="I384" s="203"/>
      <c r="J384" s="203">
        <v>100</v>
      </c>
      <c r="K384" s="203"/>
      <c r="L384" s="203">
        <v>100</v>
      </c>
      <c r="M384" s="203"/>
      <c r="N384" s="567">
        <f>SUM(F384+H384+J384+L384)</f>
        <v>400</v>
      </c>
      <c r="O384" s="568">
        <f>SUM(G384+I384+K384+M384)</f>
        <v>35.5</v>
      </c>
    </row>
    <row r="385" spans="1:15" s="265" customFormat="1" ht="21" customHeight="1" x14ac:dyDescent="0.2">
      <c r="A385" s="702"/>
      <c r="B385" s="576" t="s">
        <v>53</v>
      </c>
      <c r="C385" s="700"/>
      <c r="D385" s="203"/>
      <c r="E385" s="203"/>
      <c r="F385" s="203"/>
      <c r="G385" s="203"/>
      <c r="H385" s="203"/>
      <c r="I385" s="203"/>
      <c r="J385" s="203"/>
      <c r="K385" s="203"/>
      <c r="L385" s="203"/>
      <c r="M385" s="203"/>
      <c r="N385" s="570"/>
      <c r="O385" s="571"/>
    </row>
    <row r="386" spans="1:15" s="265" customFormat="1" ht="21.75" customHeight="1" x14ac:dyDescent="0.2">
      <c r="A386" s="702"/>
      <c r="B386" s="576" t="s">
        <v>54</v>
      </c>
      <c r="C386" s="700"/>
      <c r="D386" s="203">
        <v>400</v>
      </c>
      <c r="E386" s="203">
        <v>400</v>
      </c>
      <c r="F386" s="203">
        <v>100</v>
      </c>
      <c r="G386" s="203">
        <v>35.5</v>
      </c>
      <c r="H386" s="203">
        <v>100</v>
      </c>
      <c r="I386" s="203"/>
      <c r="J386" s="203">
        <v>100</v>
      </c>
      <c r="K386" s="203"/>
      <c r="L386" s="203">
        <v>100</v>
      </c>
      <c r="M386" s="203"/>
      <c r="N386" s="567">
        <f>SUM(F386+H386+J386+L386)</f>
        <v>400</v>
      </c>
      <c r="O386" s="568">
        <f>SUM(G386+I386+K386+M386)</f>
        <v>35.5</v>
      </c>
    </row>
    <row r="387" spans="1:15" s="265" customFormat="1" ht="30" customHeight="1" x14ac:dyDescent="0.2">
      <c r="A387" s="702"/>
      <c r="B387" s="576" t="s">
        <v>55</v>
      </c>
      <c r="C387" s="700"/>
      <c r="D387" s="203"/>
      <c r="E387" s="203"/>
      <c r="F387" s="203"/>
      <c r="G387" s="203"/>
      <c r="H387" s="203"/>
      <c r="I387" s="203"/>
      <c r="J387" s="203"/>
      <c r="K387" s="203"/>
      <c r="L387" s="203"/>
      <c r="M387" s="203"/>
      <c r="N387" s="570"/>
      <c r="O387" s="571"/>
    </row>
    <row r="388" spans="1:15" ht="125.25" customHeight="1" x14ac:dyDescent="0.2">
      <c r="A388" s="702"/>
      <c r="B388" s="576" t="s">
        <v>109</v>
      </c>
      <c r="C388" s="700"/>
      <c r="D388" s="328">
        <v>200</v>
      </c>
      <c r="E388" s="203">
        <v>200</v>
      </c>
      <c r="F388" s="203">
        <v>50</v>
      </c>
      <c r="G388" s="203">
        <v>0</v>
      </c>
      <c r="H388" s="203">
        <v>50</v>
      </c>
      <c r="I388" s="203"/>
      <c r="J388" s="203">
        <v>50</v>
      </c>
      <c r="K388" s="203"/>
      <c r="L388" s="203">
        <v>50</v>
      </c>
      <c r="M388" s="203"/>
      <c r="N388" s="567">
        <f>SUM(F388+H388+J388+L388)</f>
        <v>200</v>
      </c>
      <c r="O388" s="568">
        <f>SUM(G388+I388+K388+M388)</f>
        <v>0</v>
      </c>
    </row>
    <row r="389" spans="1:15" s="1" customFormat="1" ht="19.5" customHeight="1" x14ac:dyDescent="0.2">
      <c r="A389" s="702"/>
      <c r="B389" s="576" t="s">
        <v>53</v>
      </c>
      <c r="C389" s="700"/>
      <c r="D389" s="203"/>
      <c r="E389" s="203"/>
      <c r="F389" s="203"/>
      <c r="G389" s="203"/>
      <c r="H389" s="203"/>
      <c r="I389" s="203"/>
      <c r="J389" s="203"/>
      <c r="K389" s="203"/>
      <c r="L389" s="203"/>
      <c r="M389" s="203"/>
      <c r="N389" s="325"/>
      <c r="O389" s="203"/>
    </row>
    <row r="390" spans="1:15" s="1" customFormat="1" ht="19.5" customHeight="1" x14ac:dyDescent="0.2">
      <c r="A390" s="702"/>
      <c r="B390" s="576" t="s">
        <v>54</v>
      </c>
      <c r="C390" s="700"/>
      <c r="D390" s="203">
        <v>200</v>
      </c>
      <c r="E390" s="203">
        <v>200</v>
      </c>
      <c r="F390" s="203">
        <v>50</v>
      </c>
      <c r="G390" s="203">
        <v>0</v>
      </c>
      <c r="H390" s="203">
        <v>50</v>
      </c>
      <c r="I390" s="203"/>
      <c r="J390" s="203">
        <v>50</v>
      </c>
      <c r="K390" s="203"/>
      <c r="L390" s="203">
        <v>50</v>
      </c>
      <c r="M390" s="203"/>
      <c r="N390" s="567">
        <f>SUM(F390+H390+J390+L390)</f>
        <v>200</v>
      </c>
      <c r="O390" s="203">
        <f>SUM(G390+I390+K390+M4440+M390)</f>
        <v>0</v>
      </c>
    </row>
    <row r="391" spans="1:15" s="1" customFormat="1" ht="38.25" customHeight="1" x14ac:dyDescent="0.2">
      <c r="A391" s="702"/>
      <c r="B391" s="576" t="s">
        <v>55</v>
      </c>
      <c r="C391" s="700"/>
      <c r="D391" s="203"/>
      <c r="E391" s="203"/>
      <c r="F391" s="203"/>
      <c r="G391" s="203"/>
      <c r="H391" s="203"/>
      <c r="I391" s="203"/>
      <c r="J391" s="203"/>
      <c r="K391" s="203"/>
      <c r="L391" s="203"/>
      <c r="M391" s="203"/>
      <c r="N391" s="325"/>
      <c r="O391" s="203"/>
    </row>
    <row r="392" spans="1:15" s="1" customFormat="1" ht="57.75" customHeight="1" x14ac:dyDescent="0.2">
      <c r="A392" s="702"/>
      <c r="B392" s="576" t="s">
        <v>110</v>
      </c>
      <c r="C392" s="700"/>
      <c r="D392" s="328">
        <v>40</v>
      </c>
      <c r="E392" s="203">
        <v>40</v>
      </c>
      <c r="F392" s="203">
        <v>10</v>
      </c>
      <c r="G392" s="203">
        <v>0</v>
      </c>
      <c r="H392" s="203">
        <v>10</v>
      </c>
      <c r="I392" s="203"/>
      <c r="J392" s="203">
        <v>10</v>
      </c>
      <c r="K392" s="203"/>
      <c r="L392" s="203">
        <v>10</v>
      </c>
      <c r="M392" s="203"/>
      <c r="N392" s="567">
        <f>SUM(F392+H392+J392+L392)</f>
        <v>40</v>
      </c>
      <c r="O392" s="203">
        <f>SUM(G392+I392+K392+M4446+M392)</f>
        <v>0</v>
      </c>
    </row>
    <row r="393" spans="1:15" s="1" customFormat="1" ht="21.75" customHeight="1" x14ac:dyDescent="0.2">
      <c r="A393" s="702"/>
      <c r="B393" s="576" t="s">
        <v>53</v>
      </c>
      <c r="C393" s="700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325"/>
      <c r="O393" s="203"/>
    </row>
    <row r="394" spans="1:15" s="1" customFormat="1" ht="23.25" customHeight="1" x14ac:dyDescent="0.2">
      <c r="A394" s="702"/>
      <c r="B394" s="576" t="s">
        <v>54</v>
      </c>
      <c r="C394" s="700"/>
      <c r="D394" s="203">
        <v>40</v>
      </c>
      <c r="E394" s="203">
        <v>40</v>
      </c>
      <c r="F394" s="203">
        <v>10</v>
      </c>
      <c r="G394" s="203">
        <v>0</v>
      </c>
      <c r="H394" s="203">
        <v>10</v>
      </c>
      <c r="I394" s="203"/>
      <c r="J394" s="203">
        <v>10</v>
      </c>
      <c r="K394" s="203"/>
      <c r="L394" s="203">
        <v>10</v>
      </c>
      <c r="M394" s="203"/>
      <c r="N394" s="567">
        <f>SUM(F394+H394+J394+L394)</f>
        <v>40</v>
      </c>
      <c r="O394" s="203">
        <f>SUM(G394+I394+K394+M4448+M394)</f>
        <v>0</v>
      </c>
    </row>
    <row r="395" spans="1:15" s="1" customFormat="1" ht="33" customHeight="1" x14ac:dyDescent="0.2">
      <c r="A395" s="702"/>
      <c r="B395" s="576" t="s">
        <v>55</v>
      </c>
      <c r="C395" s="700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325"/>
      <c r="O395" s="203"/>
    </row>
    <row r="396" spans="1:15" s="1" customFormat="1" ht="110.25" customHeight="1" x14ac:dyDescent="0.2">
      <c r="A396" s="702"/>
      <c r="B396" s="576" t="s">
        <v>111</v>
      </c>
      <c r="C396" s="700"/>
      <c r="D396" s="328">
        <v>100</v>
      </c>
      <c r="E396" s="203">
        <v>100</v>
      </c>
      <c r="F396" s="203">
        <v>25</v>
      </c>
      <c r="G396" s="203">
        <v>3</v>
      </c>
      <c r="H396" s="203">
        <v>25</v>
      </c>
      <c r="I396" s="203"/>
      <c r="J396" s="203">
        <v>25</v>
      </c>
      <c r="K396" s="203"/>
      <c r="L396" s="203">
        <v>25</v>
      </c>
      <c r="M396" s="203"/>
      <c r="N396" s="567">
        <f>SUM(F396+H396+J396+L396)</f>
        <v>100</v>
      </c>
      <c r="O396" s="568">
        <f>SUM(G396+I396+K396+M396)</f>
        <v>3</v>
      </c>
    </row>
    <row r="397" spans="1:15" s="1" customFormat="1" ht="23.25" customHeight="1" x14ac:dyDescent="0.2">
      <c r="A397" s="702"/>
      <c r="B397" s="576" t="s">
        <v>53</v>
      </c>
      <c r="C397" s="700"/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325"/>
      <c r="O397" s="203"/>
    </row>
    <row r="398" spans="1:15" s="1" customFormat="1" ht="22.5" customHeight="1" x14ac:dyDescent="0.2">
      <c r="A398" s="702"/>
      <c r="B398" s="576" t="s">
        <v>54</v>
      </c>
      <c r="C398" s="700"/>
      <c r="D398" s="203">
        <v>100</v>
      </c>
      <c r="E398" s="203">
        <v>100</v>
      </c>
      <c r="F398" s="203">
        <v>25</v>
      </c>
      <c r="G398" s="203">
        <v>3</v>
      </c>
      <c r="H398" s="203">
        <v>25</v>
      </c>
      <c r="I398" s="203"/>
      <c r="J398" s="203">
        <v>25</v>
      </c>
      <c r="K398" s="203"/>
      <c r="L398" s="203">
        <v>25</v>
      </c>
      <c r="M398" s="203"/>
      <c r="N398" s="567">
        <f>SUM(F398+H398+J398+L398)</f>
        <v>100</v>
      </c>
      <c r="O398" s="568">
        <f>SUM(G398+I398+K398+M398)</f>
        <v>3</v>
      </c>
    </row>
    <row r="399" spans="1:15" s="1" customFormat="1" ht="35.25" customHeight="1" x14ac:dyDescent="0.2">
      <c r="A399" s="702"/>
      <c r="B399" s="576" t="s">
        <v>55</v>
      </c>
      <c r="C399" s="700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567"/>
      <c r="O399" s="203"/>
    </row>
    <row r="400" spans="1:15" s="1" customFormat="1" ht="70.5" customHeight="1" x14ac:dyDescent="0.2">
      <c r="A400" s="702"/>
      <c r="B400" s="576" t="s">
        <v>112</v>
      </c>
      <c r="C400" s="700"/>
      <c r="D400" s="203">
        <v>60</v>
      </c>
      <c r="E400" s="203">
        <v>60</v>
      </c>
      <c r="F400" s="203">
        <v>15</v>
      </c>
      <c r="G400" s="203">
        <v>12</v>
      </c>
      <c r="H400" s="203">
        <v>15</v>
      </c>
      <c r="I400" s="203"/>
      <c r="J400" s="203">
        <v>15</v>
      </c>
      <c r="K400" s="203"/>
      <c r="L400" s="203">
        <v>15</v>
      </c>
      <c r="M400" s="203"/>
      <c r="N400" s="567">
        <f>SUM(F400+H400+J400+L400)</f>
        <v>60</v>
      </c>
      <c r="O400" s="568">
        <f>SUM(G400+I400+K400+M400)</f>
        <v>12</v>
      </c>
    </row>
    <row r="401" spans="1:15" s="1" customFormat="1" ht="22.5" customHeight="1" x14ac:dyDescent="0.2">
      <c r="A401" s="702"/>
      <c r="B401" s="576" t="s">
        <v>53</v>
      </c>
      <c r="C401" s="700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567"/>
      <c r="O401" s="203"/>
    </row>
    <row r="402" spans="1:15" s="1" customFormat="1" ht="22.5" customHeight="1" x14ac:dyDescent="0.2">
      <c r="A402" s="702"/>
      <c r="B402" s="576" t="s">
        <v>54</v>
      </c>
      <c r="C402" s="700"/>
      <c r="D402" s="203">
        <v>60</v>
      </c>
      <c r="E402" s="203">
        <v>60</v>
      </c>
      <c r="F402" s="203">
        <v>15</v>
      </c>
      <c r="G402" s="203">
        <v>12</v>
      </c>
      <c r="H402" s="203">
        <v>15</v>
      </c>
      <c r="I402" s="203"/>
      <c r="J402" s="203">
        <v>15</v>
      </c>
      <c r="K402" s="203"/>
      <c r="L402" s="203">
        <v>15</v>
      </c>
      <c r="M402" s="203"/>
      <c r="N402" s="567">
        <f>SUM(F402+H402+J402+L402)</f>
        <v>60</v>
      </c>
      <c r="O402" s="568">
        <f>SUM(G402+I402+K402+M402)</f>
        <v>12</v>
      </c>
    </row>
    <row r="403" spans="1:15" s="1" customFormat="1" ht="35.25" customHeight="1" thickBot="1" x14ac:dyDescent="0.25">
      <c r="A403" s="702"/>
      <c r="B403" s="576" t="s">
        <v>55</v>
      </c>
      <c r="C403" s="700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567"/>
      <c r="O403" s="203"/>
    </row>
    <row r="404" spans="1:15" s="1" customFormat="1" ht="32.25" customHeight="1" x14ac:dyDescent="0.25">
      <c r="A404" s="555" t="s">
        <v>12</v>
      </c>
      <c r="B404" s="577"/>
      <c r="C404" s="578"/>
      <c r="D404" s="579">
        <f t="shared" ref="D404:O404" si="82">SUM(D392+D388+D396+D384+D380+D376+D372+D400)</f>
        <v>14825.5</v>
      </c>
      <c r="E404" s="579">
        <f t="shared" si="82"/>
        <v>14825.5</v>
      </c>
      <c r="F404" s="579">
        <f t="shared" si="82"/>
        <v>3706.4</v>
      </c>
      <c r="G404" s="579">
        <f t="shared" si="82"/>
        <v>2726.8</v>
      </c>
      <c r="H404" s="579">
        <f t="shared" si="82"/>
        <v>3706.4</v>
      </c>
      <c r="I404" s="579">
        <f t="shared" si="82"/>
        <v>0</v>
      </c>
      <c r="J404" s="579">
        <f t="shared" si="82"/>
        <v>3706.4</v>
      </c>
      <c r="K404" s="579">
        <f t="shared" si="82"/>
        <v>0</v>
      </c>
      <c r="L404" s="579">
        <f t="shared" si="82"/>
        <v>3706.2999999999997</v>
      </c>
      <c r="M404" s="579">
        <f t="shared" si="82"/>
        <v>0</v>
      </c>
      <c r="N404" s="579">
        <f t="shared" si="82"/>
        <v>14825.500000000002</v>
      </c>
      <c r="O404" s="579">
        <f t="shared" si="82"/>
        <v>2726.8</v>
      </c>
    </row>
    <row r="405" spans="1:15" s="1" customFormat="1" ht="32.25" customHeight="1" x14ac:dyDescent="0.25">
      <c r="A405" s="646"/>
      <c r="B405" s="126" t="s">
        <v>53</v>
      </c>
      <c r="C405" s="126"/>
      <c r="D405" s="580"/>
      <c r="E405" s="317"/>
      <c r="F405" s="317"/>
      <c r="G405" s="317"/>
      <c r="H405" s="317"/>
      <c r="I405" s="317"/>
      <c r="J405" s="317"/>
      <c r="K405" s="317"/>
      <c r="L405" s="317"/>
      <c r="M405" s="317"/>
      <c r="N405" s="318"/>
      <c r="O405" s="581"/>
    </row>
    <row r="406" spans="1:15" ht="38.25" customHeight="1" x14ac:dyDescent="0.25">
      <c r="A406" s="604"/>
      <c r="B406" s="126" t="s">
        <v>54</v>
      </c>
      <c r="C406" s="126"/>
      <c r="D406" s="579">
        <f t="shared" ref="D406:O406" si="83">SUM(D394+D390+D398+D386+D382+D378+D374+D402)</f>
        <v>14825.5</v>
      </c>
      <c r="E406" s="579">
        <f t="shared" si="83"/>
        <v>14825.5</v>
      </c>
      <c r="F406" s="579">
        <f t="shared" si="83"/>
        <v>3706.4</v>
      </c>
      <c r="G406" s="579">
        <f t="shared" si="83"/>
        <v>2726.8</v>
      </c>
      <c r="H406" s="579">
        <f t="shared" si="83"/>
        <v>3706.4</v>
      </c>
      <c r="I406" s="579">
        <f t="shared" si="83"/>
        <v>0</v>
      </c>
      <c r="J406" s="579">
        <f t="shared" si="83"/>
        <v>3706.4</v>
      </c>
      <c r="K406" s="579">
        <f t="shared" si="83"/>
        <v>0</v>
      </c>
      <c r="L406" s="579">
        <f t="shared" si="83"/>
        <v>3706.2999999999997</v>
      </c>
      <c r="M406" s="579">
        <f t="shared" si="83"/>
        <v>0</v>
      </c>
      <c r="N406" s="579">
        <f t="shared" si="83"/>
        <v>14825.500000000002</v>
      </c>
      <c r="O406" s="579">
        <f t="shared" si="83"/>
        <v>2726.8</v>
      </c>
    </row>
    <row r="407" spans="1:15" ht="33" customHeight="1" thickBot="1" x14ac:dyDescent="0.25">
      <c r="A407" s="647"/>
      <c r="B407" s="518" t="s">
        <v>55</v>
      </c>
      <c r="C407" s="518"/>
      <c r="D407" s="294"/>
      <c r="E407" s="294"/>
      <c r="F407" s="294"/>
      <c r="G407" s="294"/>
      <c r="H407" s="294"/>
      <c r="I407" s="294"/>
      <c r="J407" s="294"/>
      <c r="K407" s="294"/>
      <c r="L407" s="294"/>
      <c r="M407" s="294"/>
      <c r="N407" s="582"/>
      <c r="O407" s="583"/>
    </row>
    <row r="408" spans="1:15" ht="34.5" customHeight="1" x14ac:dyDescent="0.2">
      <c r="A408" s="556" t="s">
        <v>2</v>
      </c>
      <c r="B408" s="344"/>
      <c r="C408" s="235"/>
      <c r="D408" s="557">
        <f t="shared" ref="D408:O408" si="84">SUM(D404+D368+D356)</f>
        <v>56886.8</v>
      </c>
      <c r="E408" s="557">
        <f t="shared" si="84"/>
        <v>56886.8</v>
      </c>
      <c r="F408" s="557">
        <f t="shared" si="84"/>
        <v>14164.8</v>
      </c>
      <c r="G408" s="557">
        <f t="shared" si="84"/>
        <v>12334.5</v>
      </c>
      <c r="H408" s="557">
        <f t="shared" si="84"/>
        <v>14172.1</v>
      </c>
      <c r="I408" s="557">
        <f t="shared" si="84"/>
        <v>0</v>
      </c>
      <c r="J408" s="557">
        <f t="shared" si="84"/>
        <v>14184.9</v>
      </c>
      <c r="K408" s="557">
        <f t="shared" si="84"/>
        <v>0</v>
      </c>
      <c r="L408" s="557">
        <f t="shared" si="84"/>
        <v>14364.9</v>
      </c>
      <c r="M408" s="557">
        <f t="shared" si="84"/>
        <v>0</v>
      </c>
      <c r="N408" s="557">
        <f t="shared" si="84"/>
        <v>56886.700000000004</v>
      </c>
      <c r="O408" s="558">
        <f t="shared" si="84"/>
        <v>12334.5</v>
      </c>
    </row>
    <row r="409" spans="1:15" s="1" customFormat="1" ht="32.25" customHeight="1" x14ac:dyDescent="0.2">
      <c r="A409" s="559"/>
      <c r="B409" s="344" t="s">
        <v>53</v>
      </c>
      <c r="C409" s="344"/>
      <c r="D409" s="560"/>
      <c r="E409" s="560"/>
      <c r="F409" s="560"/>
      <c r="G409" s="560"/>
      <c r="H409" s="560"/>
      <c r="I409" s="560"/>
      <c r="J409" s="560"/>
      <c r="K409" s="560"/>
      <c r="L409" s="560"/>
      <c r="M409" s="560"/>
      <c r="N409" s="560"/>
      <c r="O409" s="561"/>
    </row>
    <row r="410" spans="1:15" s="1" customFormat="1" ht="37.5" customHeight="1" x14ac:dyDescent="0.2">
      <c r="A410" s="562"/>
      <c r="B410" s="344" t="s">
        <v>54</v>
      </c>
      <c r="C410" s="235"/>
      <c r="D410" s="558">
        <f t="shared" ref="D410:M410" si="85">SUM(D406+D370+D358)</f>
        <v>56886.8</v>
      </c>
      <c r="E410" s="558">
        <f t="shared" si="85"/>
        <v>56886.8</v>
      </c>
      <c r="F410" s="558">
        <f t="shared" si="85"/>
        <v>14164.8</v>
      </c>
      <c r="G410" s="558">
        <f t="shared" si="85"/>
        <v>12334.5</v>
      </c>
      <c r="H410" s="558">
        <f t="shared" si="85"/>
        <v>14172.1</v>
      </c>
      <c r="I410" s="558">
        <f t="shared" si="85"/>
        <v>0</v>
      </c>
      <c r="J410" s="558">
        <f t="shared" si="85"/>
        <v>14184.9</v>
      </c>
      <c r="K410" s="558">
        <f t="shared" si="85"/>
        <v>0</v>
      </c>
      <c r="L410" s="558">
        <f t="shared" si="85"/>
        <v>14364.9</v>
      </c>
      <c r="M410" s="558">
        <f t="shared" si="85"/>
        <v>0</v>
      </c>
      <c r="N410" s="558">
        <f>SUM(F410+H410+J410+L410)</f>
        <v>56886.700000000004</v>
      </c>
      <c r="O410" s="558">
        <f>SUM(G410+I410+K410+M410)</f>
        <v>12334.5</v>
      </c>
    </row>
    <row r="411" spans="1:15" s="1" customFormat="1" ht="37.5" customHeight="1" x14ac:dyDescent="0.2">
      <c r="A411" s="559"/>
      <c r="B411" s="45" t="s">
        <v>56</v>
      </c>
      <c r="C411" s="45"/>
      <c r="D411" s="560">
        <f t="shared" ref="D411:L411" si="86">SUM(D359)</f>
        <v>0</v>
      </c>
      <c r="E411" s="560">
        <f t="shared" si="86"/>
        <v>0</v>
      </c>
      <c r="F411" s="560">
        <f t="shared" si="86"/>
        <v>0</v>
      </c>
      <c r="G411" s="560">
        <f t="shared" si="86"/>
        <v>0</v>
      </c>
      <c r="H411" s="560">
        <f t="shared" si="86"/>
        <v>0</v>
      </c>
      <c r="I411" s="560">
        <f t="shared" si="86"/>
        <v>0</v>
      </c>
      <c r="J411" s="560">
        <f t="shared" si="86"/>
        <v>0</v>
      </c>
      <c r="K411" s="560">
        <f t="shared" si="86"/>
        <v>0</v>
      </c>
      <c r="L411" s="560">
        <f t="shared" si="86"/>
        <v>0</v>
      </c>
      <c r="M411" s="560">
        <f>SUM(M407+M371+M359)</f>
        <v>0</v>
      </c>
      <c r="N411" s="560">
        <f>SUM(N359)</f>
        <v>0</v>
      </c>
      <c r="O411" s="560">
        <f>SUM(O359)</f>
        <v>0</v>
      </c>
    </row>
    <row r="412" spans="1:15" s="1" customFormat="1" ht="37.5" customHeight="1" x14ac:dyDescent="0.25">
      <c r="A412" s="693" t="s">
        <v>41</v>
      </c>
      <c r="B412" s="694"/>
      <c r="C412" s="694"/>
      <c r="D412" s="694"/>
      <c r="E412" s="694"/>
      <c r="F412" s="694"/>
      <c r="G412" s="694"/>
      <c r="H412" s="694"/>
      <c r="I412" s="694"/>
      <c r="J412" s="694"/>
      <c r="K412" s="694"/>
      <c r="L412" s="694"/>
      <c r="M412" s="694"/>
      <c r="N412" s="694"/>
      <c r="O412" s="695"/>
    </row>
    <row r="413" spans="1:15" s="374" customFormat="1" ht="60" customHeight="1" x14ac:dyDescent="0.25">
      <c r="A413" s="691"/>
      <c r="B413" s="584" t="s">
        <v>201</v>
      </c>
      <c r="C413" s="689" t="s">
        <v>202</v>
      </c>
      <c r="D413" s="418"/>
      <c r="E413" s="418"/>
      <c r="F413" s="418"/>
      <c r="G413" s="418"/>
      <c r="H413" s="418"/>
      <c r="I413" s="418"/>
      <c r="J413" s="418"/>
      <c r="K413" s="418"/>
      <c r="L413" s="418"/>
      <c r="M413" s="418"/>
      <c r="N413" s="418"/>
      <c r="O413" s="506"/>
    </row>
    <row r="414" spans="1:15" s="374" customFormat="1" ht="20.25" customHeight="1" x14ac:dyDescent="0.25">
      <c r="A414" s="685"/>
      <c r="B414" s="586" t="s">
        <v>54</v>
      </c>
      <c r="C414" s="690"/>
      <c r="D414" s="340">
        <v>50</v>
      </c>
      <c r="E414" s="340">
        <v>50</v>
      </c>
      <c r="F414" s="340">
        <v>0</v>
      </c>
      <c r="G414" s="340">
        <v>0</v>
      </c>
      <c r="H414" s="340">
        <v>50</v>
      </c>
      <c r="I414" s="340">
        <v>0</v>
      </c>
      <c r="J414" s="340">
        <v>0</v>
      </c>
      <c r="K414" s="340">
        <v>0</v>
      </c>
      <c r="L414" s="340">
        <v>0</v>
      </c>
      <c r="M414" s="340">
        <v>0</v>
      </c>
      <c r="N414" s="587">
        <f>SUM(F414+H414+J414+L414)</f>
        <v>50</v>
      </c>
      <c r="O414" s="506"/>
    </row>
    <row r="415" spans="1:15" s="139" customFormat="1" ht="63.75" x14ac:dyDescent="0.2">
      <c r="A415" s="685"/>
      <c r="B415" s="335" t="s">
        <v>96</v>
      </c>
      <c r="C415" s="690"/>
      <c r="D415" s="585"/>
      <c r="E415" s="585"/>
      <c r="F415" s="585"/>
      <c r="G415" s="585"/>
      <c r="H415" s="585"/>
      <c r="I415" s="585"/>
      <c r="J415" s="585"/>
      <c r="K415" s="585"/>
      <c r="L415" s="585"/>
      <c r="M415" s="585"/>
      <c r="N415" s="585"/>
      <c r="O415" s="585"/>
    </row>
    <row r="416" spans="1:15" s="139" customFormat="1" ht="22.5" customHeight="1" thickBot="1" x14ac:dyDescent="0.25">
      <c r="A416" s="686"/>
      <c r="B416" s="342" t="s">
        <v>54</v>
      </c>
      <c r="C416" s="690"/>
      <c r="D416" s="385">
        <v>50</v>
      </c>
      <c r="E416" s="385">
        <v>50</v>
      </c>
      <c r="F416" s="385">
        <v>0</v>
      </c>
      <c r="G416" s="385">
        <v>0</v>
      </c>
      <c r="H416" s="385">
        <v>0</v>
      </c>
      <c r="I416" s="385">
        <v>0</v>
      </c>
      <c r="J416" s="385">
        <v>50</v>
      </c>
      <c r="K416" s="385">
        <v>0</v>
      </c>
      <c r="L416" s="385">
        <v>0</v>
      </c>
      <c r="M416" s="385">
        <v>0</v>
      </c>
      <c r="N416" s="385">
        <f>SUM(F416+H416+J416+L416)</f>
        <v>50</v>
      </c>
      <c r="O416" s="385">
        <f>SUM(G416+I416+K416+M416)</f>
        <v>0</v>
      </c>
    </row>
    <row r="417" spans="1:15" s="139" customFormat="1" ht="37.5" x14ac:dyDescent="0.2">
      <c r="A417" s="559" t="s">
        <v>12</v>
      </c>
      <c r="B417" s="563"/>
      <c r="C417" s="564"/>
      <c r="D417" s="560">
        <f>SUM(D416+D414)</f>
        <v>100</v>
      </c>
      <c r="E417" s="560">
        <f>SUM(E416+E414)</f>
        <v>100</v>
      </c>
      <c r="F417" s="560">
        <f t="shared" ref="F417:M417" si="87">SUM(F416)</f>
        <v>0</v>
      </c>
      <c r="G417" s="560">
        <f t="shared" si="87"/>
        <v>0</v>
      </c>
      <c r="H417" s="560">
        <f>SUM(H416+H414)</f>
        <v>50</v>
      </c>
      <c r="I417" s="560">
        <f t="shared" si="87"/>
        <v>0</v>
      </c>
      <c r="J417" s="560">
        <f>SUM(J416+J414)</f>
        <v>50</v>
      </c>
      <c r="K417" s="560">
        <f t="shared" si="87"/>
        <v>0</v>
      </c>
      <c r="L417" s="560">
        <f t="shared" si="87"/>
        <v>0</v>
      </c>
      <c r="M417" s="560">
        <f t="shared" si="87"/>
        <v>0</v>
      </c>
      <c r="N417" s="565">
        <f>SUM(F417+H417+J417+L417)</f>
        <v>100</v>
      </c>
      <c r="O417" s="565">
        <f>SUM(G417+I417+K417+M417)</f>
        <v>0</v>
      </c>
    </row>
    <row r="418" spans="1:15" s="139" customFormat="1" ht="29.25" customHeight="1" x14ac:dyDescent="0.2">
      <c r="A418" s="605"/>
      <c r="B418" s="344" t="s">
        <v>53</v>
      </c>
      <c r="C418" s="344"/>
      <c r="D418" s="560"/>
      <c r="E418" s="560"/>
      <c r="F418" s="560"/>
      <c r="G418" s="560"/>
      <c r="H418" s="560"/>
      <c r="I418" s="560"/>
      <c r="J418" s="560"/>
      <c r="K418" s="560"/>
      <c r="L418" s="560"/>
      <c r="M418" s="560"/>
      <c r="N418" s="560"/>
      <c r="O418" s="560"/>
    </row>
    <row r="419" spans="1:15" ht="15.75" x14ac:dyDescent="0.2">
      <c r="A419" s="606"/>
      <c r="B419" s="344" t="s">
        <v>54</v>
      </c>
      <c r="C419" s="344"/>
      <c r="D419" s="560">
        <f>SUM(D416+D414)</f>
        <v>100</v>
      </c>
      <c r="E419" s="560">
        <f>SUM(E416+E414)</f>
        <v>100</v>
      </c>
      <c r="F419" s="560">
        <f t="shared" ref="F419:M419" si="88">SUM(F416)</f>
        <v>0</v>
      </c>
      <c r="G419" s="560">
        <f t="shared" si="88"/>
        <v>0</v>
      </c>
      <c r="H419" s="560">
        <f>SUM(H416+H414)</f>
        <v>50</v>
      </c>
      <c r="I419" s="560">
        <f t="shared" si="88"/>
        <v>0</v>
      </c>
      <c r="J419" s="560">
        <f t="shared" si="88"/>
        <v>50</v>
      </c>
      <c r="K419" s="560">
        <f t="shared" si="88"/>
        <v>0</v>
      </c>
      <c r="L419" s="560">
        <f t="shared" si="88"/>
        <v>0</v>
      </c>
      <c r="M419" s="560">
        <f t="shared" si="88"/>
        <v>0</v>
      </c>
      <c r="N419" s="565">
        <f>SUM(F419+H419+J419+L419)</f>
        <v>100</v>
      </c>
      <c r="O419" s="565">
        <f>SUM(G419+I419+K419+M419)</f>
        <v>0</v>
      </c>
    </row>
    <row r="420" spans="1:15" ht="31.5" x14ac:dyDescent="0.2">
      <c r="A420" s="606"/>
      <c r="B420" s="345" t="s">
        <v>55</v>
      </c>
      <c r="C420" s="345"/>
      <c r="D420" s="560"/>
      <c r="E420" s="560"/>
      <c r="F420" s="560"/>
      <c r="G420" s="560"/>
      <c r="H420" s="560"/>
      <c r="I420" s="560"/>
      <c r="J420" s="560"/>
      <c r="K420" s="560"/>
      <c r="L420" s="560"/>
      <c r="M420" s="560"/>
      <c r="N420" s="560"/>
      <c r="O420" s="560"/>
    </row>
    <row r="421" spans="1:15" ht="21.75" customHeight="1" x14ac:dyDescent="0.25">
      <c r="A421" s="651" t="s">
        <v>63</v>
      </c>
      <c r="B421" s="652"/>
      <c r="C421" s="652"/>
      <c r="D421" s="652"/>
      <c r="E421" s="652"/>
      <c r="F421" s="652"/>
      <c r="G421" s="652"/>
      <c r="H421" s="652"/>
      <c r="I421" s="652"/>
      <c r="J421" s="652"/>
      <c r="K421" s="652"/>
      <c r="L421" s="652"/>
      <c r="M421" s="652"/>
      <c r="N421" s="652"/>
      <c r="O421" s="653"/>
    </row>
    <row r="422" spans="1:15" s="343" customFormat="1" ht="50.25" customHeight="1" x14ac:dyDescent="0.25">
      <c r="A422" s="603"/>
      <c r="B422" s="454" t="s">
        <v>203</v>
      </c>
      <c r="C422" s="400"/>
      <c r="D422" s="525">
        <f>D424+D425+D423</f>
        <v>94534.399999999994</v>
      </c>
      <c r="E422" s="525">
        <f>E424+E425+E423</f>
        <v>94534.399999999994</v>
      </c>
      <c r="F422" s="525">
        <v>0</v>
      </c>
      <c r="G422" s="525">
        <v>0</v>
      </c>
      <c r="H422" s="525">
        <f>H424+H425+H423</f>
        <v>94534.399999999994</v>
      </c>
      <c r="I422" s="525">
        <f>I424+I425</f>
        <v>0</v>
      </c>
      <c r="J422" s="525">
        <v>0</v>
      </c>
      <c r="K422" s="525">
        <v>0</v>
      </c>
      <c r="L422" s="525">
        <v>0</v>
      </c>
      <c r="M422" s="525">
        <v>0</v>
      </c>
      <c r="N422" s="404">
        <f>SUM(H422+J422)</f>
        <v>94534.399999999994</v>
      </c>
      <c r="O422" s="404">
        <f>SUM(G422+I422+K422+M422)</f>
        <v>0</v>
      </c>
    </row>
    <row r="423" spans="1:15" s="343" customFormat="1" ht="18.75" customHeight="1" x14ac:dyDescent="0.25">
      <c r="A423" s="604"/>
      <c r="B423" s="454" t="s">
        <v>204</v>
      </c>
      <c r="C423" s="400"/>
      <c r="D423" s="525">
        <v>190</v>
      </c>
      <c r="E423" s="525">
        <v>190</v>
      </c>
      <c r="F423" s="525"/>
      <c r="G423" s="525"/>
      <c r="H423" s="525">
        <v>190</v>
      </c>
      <c r="I423" s="525"/>
      <c r="J423" s="525"/>
      <c r="K423" s="525"/>
      <c r="L423" s="525"/>
      <c r="M423" s="525"/>
      <c r="N423" s="404">
        <f>SUM(H423+J423)</f>
        <v>190</v>
      </c>
      <c r="O423" s="404">
        <f>SUM(I423+K423)</f>
        <v>0</v>
      </c>
    </row>
    <row r="424" spans="1:15" s="343" customFormat="1" ht="20.25" customHeight="1" x14ac:dyDescent="0.25">
      <c r="A424" s="604"/>
      <c r="B424" s="453" t="s">
        <v>54</v>
      </c>
      <c r="C424" s="400"/>
      <c r="D424" s="525">
        <v>14344.4</v>
      </c>
      <c r="E424" s="525">
        <v>14344.4</v>
      </c>
      <c r="F424" s="525"/>
      <c r="G424" s="525"/>
      <c r="H424" s="525">
        <v>14344.4</v>
      </c>
      <c r="I424" s="525"/>
      <c r="J424" s="525"/>
      <c r="K424" s="525"/>
      <c r="L424" s="525"/>
      <c r="M424" s="525"/>
      <c r="N424" s="404">
        <f>SUM(H424+J424)</f>
        <v>14344.4</v>
      </c>
      <c r="O424" s="404">
        <f>SUM(G424+I424+K424+M424)</f>
        <v>0</v>
      </c>
    </row>
    <row r="425" spans="1:15" s="386" customFormat="1" ht="30" customHeight="1" x14ac:dyDescent="0.25">
      <c r="A425" s="604"/>
      <c r="B425" s="454" t="s">
        <v>55</v>
      </c>
      <c r="C425" s="400"/>
      <c r="D425" s="525">
        <v>80000</v>
      </c>
      <c r="E425" s="525">
        <v>80000</v>
      </c>
      <c r="F425" s="525"/>
      <c r="G425" s="525"/>
      <c r="H425" s="525">
        <v>80000</v>
      </c>
      <c r="I425" s="525"/>
      <c r="J425" s="525"/>
      <c r="K425" s="525"/>
      <c r="L425" s="525"/>
      <c r="M425" s="525"/>
      <c r="N425" s="404">
        <f>SUM(F425+H425+J425+L425)</f>
        <v>80000</v>
      </c>
      <c r="O425" s="378"/>
    </row>
    <row r="426" spans="1:15" s="386" customFormat="1" ht="30" customHeight="1" x14ac:dyDescent="0.25">
      <c r="A426" s="604"/>
      <c r="B426" s="454" t="s">
        <v>205</v>
      </c>
      <c r="C426" s="400"/>
      <c r="D426" s="525"/>
      <c r="E426" s="525"/>
      <c r="F426" s="525"/>
      <c r="G426" s="525"/>
      <c r="H426" s="525"/>
      <c r="I426" s="525"/>
      <c r="J426" s="525"/>
      <c r="K426" s="525"/>
      <c r="L426" s="525"/>
      <c r="M426" s="525"/>
      <c r="N426" s="404"/>
      <c r="O426" s="404"/>
    </row>
    <row r="427" spans="1:15" s="386" customFormat="1" ht="30" customHeight="1" x14ac:dyDescent="0.25">
      <c r="A427" s="604"/>
      <c r="B427" s="453" t="s">
        <v>54</v>
      </c>
      <c r="C427" s="400"/>
      <c r="D427" s="525">
        <v>2321.6999999999998</v>
      </c>
      <c r="E427" s="525">
        <v>2321.6999999999998</v>
      </c>
      <c r="F427" s="525">
        <v>2321.6999999999998</v>
      </c>
      <c r="G427" s="525">
        <v>305.60500000000002</v>
      </c>
      <c r="H427" s="525">
        <v>0</v>
      </c>
      <c r="I427" s="525">
        <v>0</v>
      </c>
      <c r="J427" s="525">
        <v>0</v>
      </c>
      <c r="K427" s="525">
        <v>0</v>
      </c>
      <c r="L427" s="525">
        <v>0</v>
      </c>
      <c r="M427" s="525">
        <v>0</v>
      </c>
      <c r="N427" s="404">
        <f>SUM(F427+H427+J427+L427)</f>
        <v>2321.6999999999998</v>
      </c>
      <c r="O427" s="378">
        <f>SUM(G427)</f>
        <v>305.60500000000002</v>
      </c>
    </row>
    <row r="428" spans="1:15" s="386" customFormat="1" ht="41.25" customHeight="1" x14ac:dyDescent="0.25">
      <c r="A428" s="604"/>
      <c r="B428" s="454" t="s">
        <v>206</v>
      </c>
      <c r="C428" s="400"/>
      <c r="D428" s="525"/>
      <c r="E428" s="525"/>
      <c r="F428" s="525"/>
      <c r="G428" s="525"/>
      <c r="H428" s="525"/>
      <c r="I428" s="525"/>
      <c r="J428" s="525"/>
      <c r="K428" s="525"/>
      <c r="L428" s="525"/>
      <c r="M428" s="525"/>
      <c r="N428" s="404"/>
      <c r="O428" s="404"/>
    </row>
    <row r="429" spans="1:15" s="386" customFormat="1" ht="30" customHeight="1" x14ac:dyDescent="0.25">
      <c r="A429" s="604"/>
      <c r="B429" s="453" t="s">
        <v>54</v>
      </c>
      <c r="C429" s="400"/>
      <c r="D429" s="525">
        <v>0</v>
      </c>
      <c r="E429" s="525">
        <v>0</v>
      </c>
      <c r="F429" s="525">
        <v>0</v>
      </c>
      <c r="G429" s="525">
        <v>0</v>
      </c>
      <c r="H429" s="525">
        <v>0</v>
      </c>
      <c r="I429" s="525">
        <v>0</v>
      </c>
      <c r="J429" s="525">
        <v>0</v>
      </c>
      <c r="K429" s="525">
        <v>0</v>
      </c>
      <c r="L429" s="525">
        <v>0</v>
      </c>
      <c r="M429" s="525">
        <v>0</v>
      </c>
      <c r="N429" s="378"/>
      <c r="O429" s="378"/>
    </row>
    <row r="430" spans="1:15" s="386" customFormat="1" ht="30" customHeight="1" x14ac:dyDescent="0.25">
      <c r="A430" s="604"/>
      <c r="B430" s="454" t="s">
        <v>139</v>
      </c>
      <c r="C430" s="400"/>
      <c r="D430" s="525"/>
      <c r="E430" s="525"/>
      <c r="F430" s="525"/>
      <c r="G430" s="525"/>
      <c r="H430" s="525"/>
      <c r="I430" s="525"/>
      <c r="J430" s="525"/>
      <c r="K430" s="525"/>
      <c r="L430" s="525"/>
      <c r="M430" s="525"/>
      <c r="N430" s="404"/>
      <c r="O430" s="404"/>
    </row>
    <row r="431" spans="1:15" s="399" customFormat="1" ht="27.75" customHeight="1" x14ac:dyDescent="0.25">
      <c r="A431" s="604"/>
      <c r="B431" s="453" t="s">
        <v>54</v>
      </c>
      <c r="C431" s="400"/>
      <c r="D431" s="525">
        <v>200</v>
      </c>
      <c r="E431" s="525">
        <v>200</v>
      </c>
      <c r="F431" s="525">
        <v>0</v>
      </c>
      <c r="G431" s="525">
        <v>0</v>
      </c>
      <c r="H431" s="525">
        <v>200</v>
      </c>
      <c r="I431" s="525">
        <v>0</v>
      </c>
      <c r="J431" s="525">
        <v>0</v>
      </c>
      <c r="K431" s="525">
        <v>0</v>
      </c>
      <c r="L431" s="525">
        <v>0</v>
      </c>
      <c r="M431" s="525">
        <v>0</v>
      </c>
      <c r="N431" s="404">
        <f>SUM(F431+H431+J431+L431)</f>
        <v>200</v>
      </c>
      <c r="O431" s="378">
        <f>SUM(G431)</f>
        <v>0</v>
      </c>
    </row>
    <row r="432" spans="1:15" s="399" customFormat="1" ht="30" customHeight="1" x14ac:dyDescent="0.25">
      <c r="A432" s="604"/>
      <c r="B432" s="454" t="s">
        <v>207</v>
      </c>
      <c r="C432" s="400"/>
      <c r="D432" s="525"/>
      <c r="E432" s="525"/>
      <c r="F432" s="525"/>
      <c r="G432" s="525"/>
      <c r="H432" s="525"/>
      <c r="I432" s="525"/>
      <c r="J432" s="525"/>
      <c r="K432" s="525"/>
      <c r="L432" s="525"/>
      <c r="M432" s="525"/>
      <c r="N432" s="404"/>
      <c r="O432" s="404"/>
    </row>
    <row r="433" spans="1:15" s="375" customFormat="1" ht="25.5" customHeight="1" thickBot="1" x14ac:dyDescent="0.3">
      <c r="A433" s="604"/>
      <c r="B433" s="453" t="s">
        <v>54</v>
      </c>
      <c r="C433" s="400"/>
      <c r="D433" s="525">
        <v>50</v>
      </c>
      <c r="E433" s="525">
        <v>50</v>
      </c>
      <c r="F433" s="525">
        <v>28</v>
      </c>
      <c r="G433" s="525">
        <v>28</v>
      </c>
      <c r="H433" s="525">
        <v>22</v>
      </c>
      <c r="I433" s="525">
        <v>0</v>
      </c>
      <c r="J433" s="525">
        <v>0</v>
      </c>
      <c r="K433" s="525">
        <v>0</v>
      </c>
      <c r="L433" s="525">
        <v>0</v>
      </c>
      <c r="M433" s="525">
        <v>0</v>
      </c>
      <c r="N433" s="404">
        <f>SUM(F433+H433+J433+L433)</f>
        <v>50</v>
      </c>
      <c r="O433" s="378">
        <f>SUM(G433)</f>
        <v>28</v>
      </c>
    </row>
    <row r="434" spans="1:15" s="139" customFormat="1" ht="48" customHeight="1" x14ac:dyDescent="0.2">
      <c r="A434" s="25" t="s">
        <v>12</v>
      </c>
      <c r="B434" s="73"/>
      <c r="C434" s="251"/>
      <c r="D434" s="372">
        <f t="shared" ref="D434:O434" si="89">SUM(D422+D427+D431+D433)</f>
        <v>97106.099999999991</v>
      </c>
      <c r="E434" s="406">
        <f t="shared" si="89"/>
        <v>97106.099999999991</v>
      </c>
      <c r="F434" s="406">
        <f t="shared" si="89"/>
        <v>2349.6999999999998</v>
      </c>
      <c r="G434" s="406">
        <f t="shared" si="89"/>
        <v>333.60500000000002</v>
      </c>
      <c r="H434" s="406">
        <f t="shared" si="89"/>
        <v>94756.4</v>
      </c>
      <c r="I434" s="406">
        <f t="shared" si="89"/>
        <v>0</v>
      </c>
      <c r="J434" s="406">
        <f t="shared" si="89"/>
        <v>0</v>
      </c>
      <c r="K434" s="406">
        <f t="shared" si="89"/>
        <v>0</v>
      </c>
      <c r="L434" s="406">
        <f t="shared" si="89"/>
        <v>0</v>
      </c>
      <c r="M434" s="406">
        <f t="shared" si="89"/>
        <v>0</v>
      </c>
      <c r="N434" s="406">
        <f t="shared" si="89"/>
        <v>97106.099999999991</v>
      </c>
      <c r="O434" s="406">
        <f t="shared" si="89"/>
        <v>333.60500000000002</v>
      </c>
    </row>
    <row r="435" spans="1:15" s="139" customFormat="1" ht="15.75" x14ac:dyDescent="0.2">
      <c r="A435" s="638"/>
      <c r="B435" s="344" t="s">
        <v>53</v>
      </c>
      <c r="C435" s="332"/>
      <c r="D435" s="372"/>
      <c r="E435" s="372"/>
      <c r="F435" s="372"/>
      <c r="G435" s="372"/>
      <c r="H435" s="372"/>
      <c r="I435" s="372"/>
      <c r="J435" s="372"/>
      <c r="K435" s="372"/>
      <c r="L435" s="372"/>
      <c r="M435" s="372"/>
      <c r="N435" s="372"/>
      <c r="O435" s="373"/>
    </row>
    <row r="436" spans="1:15" ht="15.75" x14ac:dyDescent="0.2">
      <c r="A436" s="639"/>
      <c r="B436" s="344" t="s">
        <v>54</v>
      </c>
      <c r="C436" s="332"/>
      <c r="D436" s="372">
        <f t="shared" ref="D436:O436" si="90">SUM(D423+D424+D427+D431+D433)</f>
        <v>17106.099999999999</v>
      </c>
      <c r="E436" s="406">
        <f t="shared" si="90"/>
        <v>17106.099999999999</v>
      </c>
      <c r="F436" s="406">
        <f t="shared" si="90"/>
        <v>2349.6999999999998</v>
      </c>
      <c r="G436" s="406">
        <f t="shared" si="90"/>
        <v>333.60500000000002</v>
      </c>
      <c r="H436" s="406">
        <f t="shared" si="90"/>
        <v>14756.4</v>
      </c>
      <c r="I436" s="406">
        <f t="shared" si="90"/>
        <v>0</v>
      </c>
      <c r="J436" s="406">
        <f t="shared" si="90"/>
        <v>0</v>
      </c>
      <c r="K436" s="406">
        <f t="shared" si="90"/>
        <v>0</v>
      </c>
      <c r="L436" s="406">
        <f t="shared" si="90"/>
        <v>0</v>
      </c>
      <c r="M436" s="406">
        <f t="shared" si="90"/>
        <v>0</v>
      </c>
      <c r="N436" s="406">
        <f t="shared" si="90"/>
        <v>17106.099999999999</v>
      </c>
      <c r="O436" s="406">
        <f t="shared" si="90"/>
        <v>333.60500000000002</v>
      </c>
    </row>
    <row r="437" spans="1:15" ht="31.5" x14ac:dyDescent="0.2">
      <c r="A437" s="639"/>
      <c r="B437" s="345" t="s">
        <v>55</v>
      </c>
      <c r="C437" s="333"/>
      <c r="D437" s="372">
        <f t="shared" ref="D437:J437" si="91">SUM(D425)</f>
        <v>80000</v>
      </c>
      <c r="E437" s="406">
        <f t="shared" si="91"/>
        <v>80000</v>
      </c>
      <c r="F437" s="406">
        <f t="shared" si="91"/>
        <v>0</v>
      </c>
      <c r="G437" s="406">
        <f t="shared" si="91"/>
        <v>0</v>
      </c>
      <c r="H437" s="406">
        <f t="shared" si="91"/>
        <v>80000</v>
      </c>
      <c r="I437" s="406">
        <f t="shared" si="91"/>
        <v>0</v>
      </c>
      <c r="J437" s="406">
        <f t="shared" si="91"/>
        <v>0</v>
      </c>
      <c r="K437" s="406">
        <f>SUM(K424)</f>
        <v>0</v>
      </c>
      <c r="L437" s="406">
        <f>SUM(L424)</f>
        <v>0</v>
      </c>
      <c r="M437" s="406">
        <f>SUM(M424)</f>
        <v>0</v>
      </c>
      <c r="N437" s="406">
        <f>SUM(N425)</f>
        <v>80000</v>
      </c>
      <c r="O437" s="406">
        <f>SUM(O424)</f>
        <v>0</v>
      </c>
    </row>
    <row r="438" spans="1:15" ht="37.5" x14ac:dyDescent="0.2">
      <c r="A438" s="95" t="s">
        <v>46</v>
      </c>
      <c r="B438" s="135"/>
      <c r="C438" s="135"/>
      <c r="D438" s="397">
        <f>SUM(D417+D408+D348+D318+D288+D236+D221+D208+D154+D56+D25+D16+D434+D64)</f>
        <v>677704.60000000009</v>
      </c>
      <c r="E438" s="397">
        <f>SUM(E417+E408+E348+E318+E288+E236+E221+E208+E154+E56+E25+E16+E434+E64)</f>
        <v>677704.67500000016</v>
      </c>
      <c r="F438" s="397">
        <f>SUM(F417+F408+F348+F318+F288+F236+F221+F208+F154+F56+F25+F16+F434+F64)</f>
        <v>185109.57599999997</v>
      </c>
      <c r="G438" s="397">
        <f>SUM(G417+G408+G348+G318+G288+G236+G221+G208+G154+G56+G25+G16+G434+G64)</f>
        <v>84794.605999999985</v>
      </c>
      <c r="H438" s="397">
        <f>SUM(H417+H408+H348+H318+H288+H236+H221+H208+H154+H56+H25+H16+H434+H64)</f>
        <v>263861.141</v>
      </c>
      <c r="I438" s="397">
        <f>SUM(I417+I408+I348+I318+I288+I236+I221+I208+I154+I56+I25+I16+I434+I64)</f>
        <v>350.5</v>
      </c>
      <c r="J438" s="397">
        <f>SUM(J417+J408+J348+J318+J288+J236+J221+J208+J154+J56+J25+J16+J434+J64)</f>
        <v>118260.704</v>
      </c>
      <c r="K438" s="397">
        <f>SUM(K417+K408+K348+K318+K288+K236+K221+K208+K154+K56+K25+K16+K434+K64)</f>
        <v>3</v>
      </c>
      <c r="L438" s="397">
        <f>SUM(L417+L408+L348+L318+L288+L236+L221+L208+L154+L56+L25+L16+L434+L64)</f>
        <v>110126.38499999999</v>
      </c>
      <c r="M438" s="397">
        <f>SUM(M417+M408+M348+M318+M288+M236+M221+M208+M154+M56+M25+M16+M434+M64)</f>
        <v>0</v>
      </c>
      <c r="N438" s="397">
        <f>SUM(N417+N408+N348+N318+N288+N236+N221+N208+N154+N56+N25+N16+N434+N64)</f>
        <v>677704.40599999996</v>
      </c>
      <c r="O438" s="397">
        <f>SUM(O417+O408+O348+O318+O288+O236+O221+O208+O154+O56+O25+O16+O434+O64)</f>
        <v>85004.605999999985</v>
      </c>
    </row>
    <row r="439" spans="1:15" ht="18.75" x14ac:dyDescent="0.2">
      <c r="A439" s="14"/>
      <c r="B439" s="75" t="s">
        <v>53</v>
      </c>
      <c r="C439" s="75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208"/>
      <c r="O439" s="209"/>
    </row>
    <row r="440" spans="1:15" ht="43.5" customHeight="1" x14ac:dyDescent="0.2">
      <c r="A440" s="14"/>
      <c r="B440" s="75" t="s">
        <v>54</v>
      </c>
      <c r="C440" s="75"/>
      <c r="D440" s="397">
        <f>SUM(D436+D419+D410+D350+D320+D290+D238+D223+D210+D156+D58+D27+D18+D66)</f>
        <v>541844.70000000007</v>
      </c>
      <c r="E440" s="397">
        <f>SUM(E436+E419+E410+E350+E320+E290+E238+E223+E210+E156+E58+E27+E18+E66)</f>
        <v>541844.77500000002</v>
      </c>
      <c r="F440" s="397">
        <f>SUM(F436+F419+F410+F350+F320+F290+F238+F223+F210+F156+F58+F27+F18+F66)</f>
        <v>183300.67599999995</v>
      </c>
      <c r="G440" s="397">
        <f>SUM(G436+G419+G410+G350+G320+G290+G238+G223+G210+G156+G58+G27+G18+G66)</f>
        <v>83285.705999999991</v>
      </c>
      <c r="H440" s="397">
        <f>SUM(H436+H419+H410+H350+H320+H290+H238+H223+H210+H156+H58+H27+H18+H66)</f>
        <v>167850.541</v>
      </c>
      <c r="I440" s="397">
        <f>SUM(I436+I419+I410+I350+I320+I290+I238+I223+I210+I156+I58+I27+I18+I66)</f>
        <v>350.5</v>
      </c>
      <c r="J440" s="397">
        <f>SUM(J436+J419+J410+J350+J320+J290+J238+J223+J210+J156+J58+J27+J18+J66)</f>
        <v>99783.703999999998</v>
      </c>
      <c r="K440" s="397">
        <f>SUM(K436+K419+K410+K350+K320+K290+K238+K223+K210+K156+K58+K27+K18+K66)</f>
        <v>0</v>
      </c>
      <c r="L440" s="397">
        <f>SUM(L436+L419+L410+L350+L320+L290+L238+L223+L210+L156+L58+L27+L18+L66)</f>
        <v>90562.984999999986</v>
      </c>
      <c r="M440" s="397">
        <f>SUM(M436+M419+M410+M350+M320+M290+M238+M223+M210+M156+M58+M27+M18+M66)</f>
        <v>0</v>
      </c>
      <c r="N440" s="397">
        <f>SUM(N436+N419+N410+N350+N320+N290+N238+N223+N210+N156+N58+N27+N18+N66)</f>
        <v>541564.50600000005</v>
      </c>
      <c r="O440" s="397">
        <f>SUM(O436+O419+O410+O350+O320+O290+O238+O223+O210+O156+O58+O27+O18+O66)</f>
        <v>83495.705999999991</v>
      </c>
    </row>
    <row r="441" spans="1:15" ht="31.5" x14ac:dyDescent="0.2">
      <c r="A441" s="210"/>
      <c r="B441" s="76" t="s">
        <v>55</v>
      </c>
      <c r="C441" s="76"/>
      <c r="D441" s="305">
        <f>SUM(D420+D411+D351+D224+D157+D59+D437+D321+D291+D239+D211+D67)</f>
        <v>119549.29999999999</v>
      </c>
      <c r="E441" s="305">
        <f>SUM(E420+E411+E351+E224+E157+E59+E437+E321+E291+E239+E211+E67)</f>
        <v>119549.29999999999</v>
      </c>
      <c r="F441" s="305">
        <f>SUM(F420+F411+F351+F224+F157+F59+F437+F321+F291+F239+F211+F67)</f>
        <v>1508.9</v>
      </c>
      <c r="G441" s="305">
        <f>SUM(G420+G411+G351+G224+G157+G59+G437+G321+G291+G239+G211+G67)</f>
        <v>0</v>
      </c>
      <c r="H441" s="305">
        <f>SUM(H420+H411+H351+H224+H157+H59+H437+H321+H291+H239+H211+H67)</f>
        <v>80000</v>
      </c>
      <c r="I441" s="305">
        <f>SUM(I420+I411+I351+I224+I157+I59+I437+I321+I291+I239+I211+I67)</f>
        <v>0</v>
      </c>
      <c r="J441" s="305">
        <f>SUM(J420+J411+J351+J224+J157+J59+J437+J321+J291+J239+J211+J67)</f>
        <v>18477</v>
      </c>
      <c r="K441" s="305">
        <f>SUM(K420+K411+K351+K224+K157+K59+K437+K321+K291+K239+K211+K67)</f>
        <v>0</v>
      </c>
      <c r="L441" s="305">
        <f>SUM(L420+L411+L351+L224+L157+L59+L437+L321+L291+L239+L211+L67)</f>
        <v>19563.400000000001</v>
      </c>
      <c r="M441" s="305">
        <f>SUM(M420+M411+M351+M224+M157+M59+M437+M321+M291+M239+M211+M67)</f>
        <v>0</v>
      </c>
      <c r="N441" s="305">
        <f>SUM(N420+N411+N351+N224+N157+N59+N437+N321+N291+N239+N211+N67)</f>
        <v>119549.29999999999</v>
      </c>
      <c r="O441" s="305">
        <f>SUM(O420+O411+O351+O224+O157+O59+O437+O321+O291+O239+O211+O67)</f>
        <v>1508.9</v>
      </c>
    </row>
    <row r="442" spans="1:15" ht="18.75" x14ac:dyDescent="0.3">
      <c r="A442" s="224"/>
      <c r="B442" s="225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</row>
    <row r="443" spans="1:15" ht="15.75" x14ac:dyDescent="0.25">
      <c r="A443" s="211"/>
      <c r="B443" s="592"/>
      <c r="C443" s="593"/>
      <c r="D443" s="593"/>
      <c r="E443" s="593"/>
      <c r="F443" s="408"/>
      <c r="G443" s="408"/>
      <c r="H443" s="408"/>
      <c r="I443" s="408"/>
      <c r="J443" s="408"/>
      <c r="K443" s="408"/>
      <c r="L443" s="594"/>
      <c r="M443" s="593"/>
      <c r="N443" s="593"/>
      <c r="O443" s="212"/>
    </row>
    <row r="444" spans="1:15" ht="38.25" customHeight="1" x14ac:dyDescent="0.2">
      <c r="A444" s="211"/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2"/>
      <c r="O444" s="212"/>
    </row>
    <row r="445" spans="1:15" ht="62.25" customHeight="1" x14ac:dyDescent="0.2"/>
    <row r="446" spans="1:15" ht="61.5" customHeight="1" x14ac:dyDescent="0.2"/>
  </sheetData>
  <mergeCells count="72">
    <mergeCell ref="A292:O292"/>
    <mergeCell ref="C372:C403"/>
    <mergeCell ref="A372:A403"/>
    <mergeCell ref="C326:C339"/>
    <mergeCell ref="A344:A347"/>
    <mergeCell ref="A306:A308"/>
    <mergeCell ref="A309:A313"/>
    <mergeCell ref="C413:C416"/>
    <mergeCell ref="A413:A416"/>
    <mergeCell ref="A293:A294"/>
    <mergeCell ref="A412:O412"/>
    <mergeCell ref="A323:A339"/>
    <mergeCell ref="A68:O68"/>
    <mergeCell ref="A60:O60"/>
    <mergeCell ref="A69:A72"/>
    <mergeCell ref="A212:O212"/>
    <mergeCell ref="A26:A28"/>
    <mergeCell ref="A30:A35"/>
    <mergeCell ref="A40:A47"/>
    <mergeCell ref="A77:A86"/>
    <mergeCell ref="A171:A202"/>
    <mergeCell ref="A88:A90"/>
    <mergeCell ref="C69:C72"/>
    <mergeCell ref="C30:C35"/>
    <mergeCell ref="A91:A140"/>
    <mergeCell ref="A158:O158"/>
    <mergeCell ref="A145:A148"/>
    <mergeCell ref="C145:C148"/>
    <mergeCell ref="A8:A15"/>
    <mergeCell ref="A7:O7"/>
    <mergeCell ref="A61:A63"/>
    <mergeCell ref="A435:A437"/>
    <mergeCell ref="A352:N352"/>
    <mergeCell ref="A353:A355"/>
    <mergeCell ref="A360:A367"/>
    <mergeCell ref="A369:A371"/>
    <mergeCell ref="A405:A407"/>
    <mergeCell ref="A315:A317"/>
    <mergeCell ref="A319:A321"/>
    <mergeCell ref="A421:O421"/>
    <mergeCell ref="A322:O322"/>
    <mergeCell ref="A29:O29"/>
    <mergeCell ref="A209:A211"/>
    <mergeCell ref="A21:O21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168:A170"/>
    <mergeCell ref="A159:A166"/>
    <mergeCell ref="B443:E443"/>
    <mergeCell ref="L443:N443"/>
    <mergeCell ref="A213:A214"/>
    <mergeCell ref="A240:O240"/>
    <mergeCell ref="A233:A235"/>
    <mergeCell ref="A216:A218"/>
    <mergeCell ref="A225:O225"/>
    <mergeCell ref="A241:A254"/>
    <mergeCell ref="A422:A433"/>
    <mergeCell ref="A418:A420"/>
    <mergeCell ref="A267:A274"/>
    <mergeCell ref="A276:A278"/>
    <mergeCell ref="A279:A282"/>
    <mergeCell ref="A259:A262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  <rowBreaks count="1" manualBreakCount="1">
    <brk id="1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кв.2022</vt:lpstr>
      <vt:lpstr>'1 кв.2022'!Область_печати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2015-12-31T21:58:03Z</dcterms:modified>
</cp:coreProperties>
</file>